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wns\Documents\DIYmoneytrack Updates\BLOG\Return on Spending (ROS)\"/>
    </mc:Choice>
  </mc:AlternateContent>
  <xr:revisionPtr revIDLastSave="0" documentId="13_ncr:1_{30B42502-C0E6-4D08-94DF-11B9027E464E}" xr6:coauthVersionLast="47" xr6:coauthVersionMax="47" xr10:uidLastSave="{00000000-0000-0000-0000-000000000000}"/>
  <bookViews>
    <workbookView xWindow="-108" yWindow="-108" windowWidth="23256" windowHeight="12456" xr2:uid="{07E9F5B2-3228-4763-95B2-835322C164D1}"/>
  </bookViews>
  <sheets>
    <sheet name="MyROS" sheetId="1" r:id="rId1"/>
    <sheet name="CPI" sheetId="2" r:id="rId2"/>
  </sheets>
  <definedNames>
    <definedName name="cpi_pressa.f.1" localSheetId="1">CPI!$B$33</definedName>
    <definedName name="_xlnm.Print_Area" localSheetId="1">CPI!$B$2:$N$37</definedName>
    <definedName name="_xlnm.Print_Area" localSheetId="0">MyROS!$A$1:$K$30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M11" i="2"/>
  <c r="M28" i="2"/>
  <c r="M27" i="2"/>
  <c r="M23" i="2"/>
  <c r="M29" i="2"/>
  <c r="J18" i="1" s="1"/>
  <c r="H18" i="1" s="1"/>
  <c r="M14" i="2"/>
  <c r="M10" i="2"/>
  <c r="K10" i="2"/>
  <c r="K28" i="2"/>
  <c r="K27" i="2"/>
  <c r="K14" i="2"/>
  <c r="K29" i="2" s="1"/>
  <c r="F18" i="1" s="1"/>
  <c r="K11" i="2"/>
  <c r="H12" i="1"/>
  <c r="I23" i="2"/>
  <c r="C29" i="2"/>
  <c r="D29" i="2"/>
  <c r="E29" i="2"/>
  <c r="H31" i="2"/>
  <c r="I27" i="2"/>
  <c r="I10" i="2"/>
  <c r="I11" i="2"/>
  <c r="I28" i="2"/>
  <c r="I14" i="2"/>
  <c r="H8" i="1" l="1"/>
  <c r="J8" i="1" s="1"/>
  <c r="F8" i="1"/>
  <c r="J7" i="1"/>
  <c r="F12" i="1"/>
  <c r="H16" i="1" l="1"/>
  <c r="F15" i="1"/>
  <c r="H15" i="1"/>
  <c r="J12" i="1"/>
  <c r="J15" i="1" s="1"/>
  <c r="F16" i="1"/>
  <c r="J16" i="1" l="1"/>
  <c r="I31" i="2"/>
</calcChain>
</file>

<file path=xl/sharedStrings.xml><?xml version="1.0" encoding="utf-8"?>
<sst xmlns="http://schemas.openxmlformats.org/spreadsheetml/2006/main" count="73" uniqueCount="70">
  <si>
    <t>Credit card cash rewards</t>
  </si>
  <si>
    <t>Return on Spending</t>
  </si>
  <si>
    <t>MyROS</t>
  </si>
  <si>
    <t>Annualized</t>
  </si>
  <si>
    <t>Cash held in savings account for 45-days</t>
  </si>
  <si>
    <r>
      <t>Monthly statement balance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</si>
  <si>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Cash-back amount</t>
    </r>
    <r>
      <rPr>
        <vertAlign val="superscript"/>
        <sz val="11"/>
        <color theme="1"/>
        <rFont val="Calibri"/>
        <family val="2"/>
        <scheme val="minor"/>
      </rPr>
      <t>2</t>
    </r>
  </si>
  <si>
    <t>Notes:</t>
  </si>
  <si>
    <t>Return ($)</t>
  </si>
  <si>
    <t>Return (%)</t>
  </si>
  <si>
    <t>Amount spent on credit card account(s) with cash-back rewards</t>
  </si>
  <si>
    <t>Monthly AVG</t>
  </si>
  <si>
    <t>Current Month</t>
  </si>
  <si>
    <r>
      <t>Interest rate (APY)</t>
    </r>
    <r>
      <rPr>
        <vertAlign val="superscript"/>
        <sz val="11"/>
        <color theme="1"/>
        <rFont val="Calibri"/>
        <family val="2"/>
        <scheme val="minor"/>
      </rPr>
      <t>3</t>
    </r>
  </si>
  <si>
    <t>Interest paid to you</t>
  </si>
  <si>
    <r>
      <t xml:space="preserve">Input your </t>
    </r>
    <r>
      <rPr>
        <b/>
        <sz val="11"/>
        <color theme="1"/>
        <rFont val="Calibri"/>
        <family val="2"/>
        <scheme val="minor"/>
      </rPr>
      <t>numbers</t>
    </r>
    <r>
      <rPr>
        <sz val="11"/>
        <color theme="1"/>
        <rFont val="Calibri"/>
        <family val="2"/>
        <scheme val="minor"/>
      </rPr>
      <t xml:space="preserve"> to calculate your Return on Spending (ROS):</t>
    </r>
  </si>
  <si>
    <t>Assumes cash-back reward program paying 2% on all credit card spend</t>
  </si>
  <si>
    <t>All items</t>
  </si>
  <si>
    <t>Food</t>
  </si>
  <si>
    <t>Food at home</t>
  </si>
  <si>
    <t>Energy</t>
  </si>
  <si>
    <t>Energy commodities</t>
  </si>
  <si>
    <t>Fuel oil</t>
  </si>
  <si>
    <t>Gasoline (all types)</t>
  </si>
  <si>
    <t>Energy services</t>
  </si>
  <si>
    <t>Electricity</t>
  </si>
  <si>
    <t>All items less food and energy</t>
  </si>
  <si>
    <t>Commodities less food and energy commodities</t>
  </si>
  <si>
    <t>Apparel</t>
  </si>
  <si>
    <t>New vehicles</t>
  </si>
  <si>
    <t>Used cars and trucks</t>
  </si>
  <si>
    <t>Services less energy services</t>
  </si>
  <si>
    <t>Shelter</t>
  </si>
  <si>
    <t>Medical care services</t>
  </si>
  <si>
    <t>Notes: Does not reflect all monthly spending. Percent of total avg. monthly spending paid with a credit card = 60%;</t>
  </si>
  <si>
    <t>Spend</t>
  </si>
  <si>
    <t>% of CC</t>
  </si>
  <si>
    <t>High yield savings account Annual Percentage Yield (APY)</t>
  </si>
  <si>
    <t>Inflation Rate Analysis</t>
  </si>
  <si>
    <t>Seasonally adjusted changes from preceding month</t>
  </si>
  <si>
    <t>12-mos.</t>
  </si>
  <si>
    <t>ended</t>
  </si>
  <si>
    <t>Aug.</t>
  </si>
  <si>
    <t>Sep.</t>
  </si>
  <si>
    <t>Food away from home(1)</t>
  </si>
  <si>
    <t>Utility (piped) gas service</t>
  </si>
  <si>
    <t>Medical care commodities(1)</t>
  </si>
  <si>
    <t>Footnotes</t>
  </si>
  <si>
    <t>(1) Not seasonally adjusted.</t>
  </si>
  <si>
    <t>Consumer Price Index Summary</t>
  </si>
  <si>
    <t>Source:</t>
  </si>
  <si>
    <t>U.S. Bureau of Labor Statistics</t>
  </si>
  <si>
    <t>Transportation services*</t>
  </si>
  <si>
    <t>*Motor vehicle maintenance and repair, insurance</t>
  </si>
  <si>
    <t>Total avg monthly credit card spend in these categories</t>
  </si>
  <si>
    <t>YOUR</t>
  </si>
  <si>
    <t>avg monthly</t>
  </si>
  <si>
    <t>CC spend</t>
  </si>
  <si>
    <t>Change in CC spend categories</t>
  </si>
  <si>
    <t>For illustrative purposes</t>
  </si>
  <si>
    <t>Unadjusted</t>
  </si>
  <si>
    <t>impact ($)</t>
  </si>
  <si>
    <t>change</t>
  </si>
  <si>
    <t>Est. Inflation</t>
  </si>
  <si>
    <r>
      <t>Cost of Inflation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</si>
  <si>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Increase in prices from spend categories paid with a credit card (see CPI tab)</t>
  </si>
  <si>
    <t>Current month amount includes one-time large ticket purchases for vacation.</t>
  </si>
  <si>
    <t>Oct.</t>
  </si>
  <si>
    <t>Oct. 2024</t>
  </si>
  <si>
    <t>Input your CPI and credit card spend categories and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</si>
</sst>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  <numFmt numFmtId="167" formatCode="_(* #,##0.000_);_(* \(#,##0.000\);_(* &quot;-&quot;?_);_(@_)"/>
    <numFmt numFmtId="168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10" fontId="1" fillId="2" borderId="0" xfId="2" applyNumberFormat="1" applyFont="1" applyFill="1"/>
    <xf numFmtId="44" fontId="0" fillId="2" borderId="0" xfId="0" applyNumberFormat="1" applyFill="1"/>
    <xf numFmtId="164" fontId="5" fillId="2" borderId="0" xfId="0" applyNumberFormat="1" applyFont="1" applyFill="1"/>
    <xf numFmtId="0" fontId="0" fillId="2" borderId="1" xfId="0" applyFill="1" applyBorder="1"/>
    <xf numFmtId="0" fontId="0" fillId="2" borderId="2" xfId="0" applyFill="1" applyBorder="1"/>
    <xf numFmtId="164" fontId="2" fillId="2" borderId="2" xfId="1" applyNumberFormat="1" applyFont="1" applyFill="1" applyBorder="1"/>
    <xf numFmtId="0" fontId="0" fillId="2" borderId="3" xfId="0" applyFill="1" applyBorder="1"/>
    <xf numFmtId="164" fontId="1" fillId="2" borderId="3" xfId="1" applyNumberFormat="1" applyFont="1" applyFill="1" applyBorder="1"/>
    <xf numFmtId="164" fontId="0" fillId="2" borderId="3" xfId="0" applyNumberFormat="1" applyFill="1" applyBorder="1"/>
    <xf numFmtId="164" fontId="1" fillId="2" borderId="2" xfId="1" applyNumberFormat="1" applyFont="1" applyFill="1" applyBorder="1"/>
    <xf numFmtId="164" fontId="0" fillId="2" borderId="2" xfId="0" applyNumberFormat="1" applyFill="1" applyBorder="1"/>
    <xf numFmtId="165" fontId="0" fillId="2" borderId="3" xfId="2" applyNumberFormat="1" applyFont="1" applyFill="1" applyBorder="1"/>
    <xf numFmtId="10" fontId="0" fillId="2" borderId="3" xfId="2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164" fontId="2" fillId="2" borderId="3" xfId="1" applyNumberFormat="1" applyFont="1" applyFill="1" applyBorder="1"/>
    <xf numFmtId="10" fontId="2" fillId="2" borderId="3" xfId="2" applyNumberFormat="1" applyFont="1" applyFill="1" applyBorder="1"/>
    <xf numFmtId="164" fontId="2" fillId="3" borderId="2" xfId="1" applyNumberFormat="1" applyFont="1" applyFill="1" applyBorder="1"/>
    <xf numFmtId="10" fontId="2" fillId="3" borderId="3" xfId="2" applyNumberFormat="1" applyFont="1" applyFill="1" applyBorder="1"/>
    <xf numFmtId="10" fontId="2" fillId="3" borderId="2" xfId="2" applyNumberFormat="1" applyFont="1" applyFill="1" applyBorder="1"/>
    <xf numFmtId="0" fontId="7" fillId="2" borderId="0" xfId="0" applyFont="1" applyFill="1"/>
    <xf numFmtId="0" fontId="10" fillId="2" borderId="0" xfId="0" applyFont="1" applyFill="1"/>
    <xf numFmtId="165" fontId="0" fillId="2" borderId="0" xfId="2" applyNumberFormat="1" applyFont="1" applyFill="1" applyBorder="1"/>
    <xf numFmtId="10" fontId="0" fillId="2" borderId="0" xfId="2" applyNumberFormat="1" applyFont="1" applyFill="1" applyBorder="1"/>
    <xf numFmtId="0" fontId="8" fillId="2" borderId="0" xfId="0" applyFont="1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4" xfId="0" applyFill="1" applyBorder="1" applyAlignment="1">
      <alignment horizontal="right"/>
    </xf>
    <xf numFmtId="166" fontId="0" fillId="2" borderId="3" xfId="4" applyNumberFormat="1" applyFont="1" applyFill="1" applyBorder="1"/>
    <xf numFmtId="166" fontId="1" fillId="2" borderId="3" xfId="4" applyNumberFormat="1" applyFont="1" applyFill="1" applyBorder="1"/>
    <xf numFmtId="166" fontId="0" fillId="2" borderId="2" xfId="4" applyNumberFormat="1" applyFont="1" applyFill="1" applyBorder="1"/>
    <xf numFmtId="166" fontId="1" fillId="2" borderId="2" xfId="4" applyNumberFormat="1" applyFont="1" applyFill="1" applyBorder="1"/>
    <xf numFmtId="164" fontId="0" fillId="2" borderId="0" xfId="1" applyNumberFormat="1" applyFont="1" applyFill="1" applyBorder="1"/>
    <xf numFmtId="9" fontId="0" fillId="2" borderId="0" xfId="2" applyFont="1" applyFill="1" applyBorder="1"/>
    <xf numFmtId="166" fontId="2" fillId="2" borderId="0" xfId="4" applyNumberFormat="1" applyFont="1" applyFill="1"/>
    <xf numFmtId="166" fontId="0" fillId="2" borderId="0" xfId="4" applyNumberFormat="1" applyFont="1" applyFill="1"/>
    <xf numFmtId="0" fontId="6" fillId="2" borderId="0" xfId="0" quotePrefix="1" applyFont="1" applyFill="1"/>
    <xf numFmtId="0" fontId="11" fillId="2" borderId="0" xfId="3" applyFont="1" applyFill="1"/>
    <xf numFmtId="0" fontId="12" fillId="2" borderId="0" xfId="0" applyFont="1" applyFill="1" applyAlignment="1">
      <alignment horizontal="right"/>
    </xf>
    <xf numFmtId="0" fontId="0" fillId="2" borderId="4" xfId="0" applyFill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/>
    <xf numFmtId="10" fontId="0" fillId="2" borderId="2" xfId="2" applyNumberFormat="1" applyFont="1" applyFill="1" applyBorder="1"/>
    <xf numFmtId="164" fontId="14" fillId="2" borderId="2" xfId="1" applyNumberFormat="1" applyFont="1" applyFill="1" applyBorder="1"/>
    <xf numFmtId="168" fontId="0" fillId="2" borderId="0" xfId="0" applyNumberFormat="1" applyFill="1"/>
    <xf numFmtId="44" fontId="2" fillId="4" borderId="0" xfId="1" applyFont="1" applyFill="1"/>
    <xf numFmtId="0" fontId="0" fillId="4" borderId="0" xfId="0" applyFill="1"/>
    <xf numFmtId="0" fontId="10" fillId="2" borderId="0" xfId="0" applyFont="1" applyFill="1" applyAlignment="1">
      <alignment horizontal="center"/>
    </xf>
    <xf numFmtId="164" fontId="0" fillId="3" borderId="1" xfId="1" applyNumberFormat="1" applyFont="1" applyFill="1" applyBorder="1"/>
    <xf numFmtId="164" fontId="0" fillId="3" borderId="8" xfId="1" applyNumberFormat="1" applyFont="1" applyFill="1" applyBorder="1"/>
    <xf numFmtId="164" fontId="2" fillId="3" borderId="5" xfId="1" applyNumberFormat="1" applyFont="1" applyFill="1" applyBorder="1"/>
    <xf numFmtId="9" fontId="2" fillId="3" borderId="6" xfId="2" applyFont="1" applyFill="1" applyBorder="1"/>
    <xf numFmtId="0" fontId="0" fillId="5" borderId="0" xfId="0" applyFill="1"/>
    <xf numFmtId="0" fontId="0" fillId="3" borderId="7" xfId="0" applyFill="1" applyBorder="1"/>
    <xf numFmtId="166" fontId="0" fillId="3" borderId="7" xfId="4" applyNumberFormat="1" applyFont="1" applyFill="1" applyBorder="1"/>
    <xf numFmtId="166" fontId="2" fillId="3" borderId="7" xfId="4" applyNumberFormat="1" applyFont="1" applyFill="1" applyBorder="1"/>
    <xf numFmtId="0" fontId="0" fillId="3" borderId="1" xfId="0" applyFill="1" applyBorder="1"/>
    <xf numFmtId="0" fontId="0" fillId="3" borderId="8" xfId="0" applyFill="1" applyBorder="1"/>
    <xf numFmtId="166" fontId="0" fillId="3" borderId="8" xfId="4" applyNumberFormat="1" applyFont="1" applyFill="1" applyBorder="1"/>
    <xf numFmtId="166" fontId="2" fillId="3" borderId="8" xfId="4" applyNumberFormat="1" applyFont="1" applyFill="1" applyBorder="1"/>
    <xf numFmtId="9" fontId="0" fillId="3" borderId="1" xfId="2" applyFont="1" applyFill="1" applyBorder="1"/>
    <xf numFmtId="44" fontId="0" fillId="3" borderId="1" xfId="1" applyFont="1" applyFill="1" applyBorder="1"/>
    <xf numFmtId="167" fontId="0" fillId="3" borderId="1" xfId="0" applyNumberFormat="1" applyFill="1" applyBorder="1"/>
    <xf numFmtId="164" fontId="0" fillId="3" borderId="1" xfId="0" applyNumberFormat="1" applyFill="1" applyBorder="1"/>
    <xf numFmtId="9" fontId="0" fillId="3" borderId="8" xfId="2" applyFont="1" applyFill="1" applyBorder="1"/>
    <xf numFmtId="0" fontId="15" fillId="5" borderId="0" xfId="0" applyFont="1" applyFill="1"/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655320</xdr:colOff>
      <xdr:row>28</xdr:row>
      <xdr:rowOff>15240</xdr:rowOff>
    </xdr:from>
    <xdr:to>
      <xdr:col>9</xdr:col>
      <xdr:colOff>867592</xdr:colOff>
      <xdr:row>29</xdr:row>
      <xdr:rowOff>142774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9473C74-A098-53BC-9DB3-54740BA1B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9120" y="5471160"/>
          <a:ext cx="1263832" cy="31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</xdr:colOff>
      <xdr:row>35</xdr:row>
      <xdr:rowOff>15240</xdr:rowOff>
    </xdr:from>
    <xdr:to>
      <xdr:col>12</xdr:col>
      <xdr:colOff>600892</xdr:colOff>
      <xdr:row>36</xdr:row>
      <xdr:rowOff>142774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A6495-CBA5-4214-8E3E-707460C0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5120" y="6705600"/>
          <a:ext cx="1263832" cy="310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s.gov/news.release/cpi.nr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2391-11F9-4684-9AA4-1D7B4E03E74C}">
  <sheetPr>
    <pageSetUpPr fitToPage="1"/>
  </sheetPr>
  <dimension ref="A1:K30"/>
  <sheetViews>
    <sheetView tabSelected="1" workbookViewId="0">
      <selection activeCell="D16" sqref="D16"/>
    </sheetView>
  </sheetViews>
  <sheetFormatPr defaultRowHeight="14.4" x14ac:dyDescent="0.3"/>
  <cols>
    <col min="1" max="1" width="3.109375" customWidth="1"/>
    <col min="2" max="2" width="3.21875" customWidth="1"/>
    <col min="3" max="3" width="24" customWidth="1"/>
    <col min="4" max="4" width="8.33203125" customWidth="1"/>
    <col min="5" max="5" width="0.6640625" customWidth="1"/>
    <col min="6" max="6" width="14.44140625" customWidth="1"/>
    <col min="7" max="7" width="0.6640625" customWidth="1"/>
    <col min="8" max="8" width="14.44140625" customWidth="1"/>
    <col min="9" max="9" width="0.88671875" customWidth="1"/>
    <col min="10" max="10" width="14.44140625" customWidth="1"/>
    <col min="11" max="11" width="1.44140625" customWidth="1"/>
  </cols>
  <sheetData>
    <row r="1" spans="1:11" ht="24" customHeight="1" x14ac:dyDescent="0.4">
      <c r="A1" s="26" t="s">
        <v>2</v>
      </c>
      <c r="B1" s="1"/>
      <c r="C1" s="1"/>
      <c r="D1" s="1"/>
      <c r="E1" s="1"/>
      <c r="F1" s="1"/>
      <c r="G1" s="1"/>
      <c r="H1" s="1"/>
      <c r="I1" s="1"/>
      <c r="J1" s="44" t="s">
        <v>59</v>
      </c>
      <c r="K1" s="1"/>
    </row>
    <row r="2" spans="1:11" ht="12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6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2" t="s">
        <v>12</v>
      </c>
      <c r="G5" s="2"/>
      <c r="H5" s="2" t="s">
        <v>11</v>
      </c>
      <c r="I5" s="2"/>
      <c r="J5" s="2" t="s">
        <v>3</v>
      </c>
      <c r="K5" s="1"/>
    </row>
    <row r="6" spans="1:11" ht="18" customHeight="1" x14ac:dyDescent="0.3">
      <c r="A6" s="3">
        <v>1</v>
      </c>
      <c r="B6" s="4" t="s">
        <v>0</v>
      </c>
      <c r="C6" s="4"/>
      <c r="D6" s="4"/>
      <c r="E6" s="4"/>
      <c r="F6" s="1"/>
      <c r="G6" s="1"/>
      <c r="H6" s="1"/>
      <c r="I6" s="1"/>
      <c r="J6" s="1"/>
      <c r="K6" s="1"/>
    </row>
    <row r="7" spans="1:11" ht="18" customHeight="1" x14ac:dyDescent="0.3">
      <c r="A7" s="5"/>
      <c r="B7" s="1"/>
      <c r="C7" s="10" t="s">
        <v>5</v>
      </c>
      <c r="D7" s="10"/>
      <c r="E7" s="10"/>
      <c r="F7" s="23">
        <v>7000</v>
      </c>
      <c r="G7" s="23"/>
      <c r="H7" s="23">
        <v>4500</v>
      </c>
      <c r="I7" s="11"/>
      <c r="J7" s="16">
        <f>H7*12</f>
        <v>54000</v>
      </c>
      <c r="K7" s="1"/>
    </row>
    <row r="8" spans="1:11" ht="18" customHeight="1" x14ac:dyDescent="0.3">
      <c r="A8" s="5"/>
      <c r="B8" s="1"/>
      <c r="C8" s="12" t="s">
        <v>6</v>
      </c>
      <c r="D8" s="24">
        <v>0.02</v>
      </c>
      <c r="E8" s="22"/>
      <c r="F8" s="13">
        <f>F7*D8</f>
        <v>140</v>
      </c>
      <c r="G8" s="21"/>
      <c r="H8" s="13">
        <f>H7*D8</f>
        <v>90</v>
      </c>
      <c r="I8" s="13"/>
      <c r="J8" s="14">
        <f>H8*12</f>
        <v>1080</v>
      </c>
      <c r="K8" s="1"/>
    </row>
    <row r="9" spans="1:11" ht="12" customHeight="1" x14ac:dyDescent="0.3">
      <c r="A9" s="5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8" customHeight="1" x14ac:dyDescent="0.3">
      <c r="A10" s="3">
        <v>2</v>
      </c>
      <c r="B10" s="4" t="s">
        <v>4</v>
      </c>
      <c r="C10" s="4"/>
      <c r="D10" s="4"/>
      <c r="E10" s="4"/>
      <c r="F10" s="1"/>
      <c r="G10" s="1"/>
      <c r="H10" s="1"/>
      <c r="I10" s="1"/>
      <c r="J10" s="1"/>
      <c r="K10" s="1"/>
    </row>
    <row r="11" spans="1:11" ht="18" customHeight="1" x14ac:dyDescent="0.3">
      <c r="A11" s="1"/>
      <c r="B11" s="1"/>
      <c r="C11" s="10" t="s">
        <v>13</v>
      </c>
      <c r="D11" s="25">
        <v>4.2500000000000003E-2</v>
      </c>
      <c r="E11" s="10"/>
      <c r="G11" s="6"/>
      <c r="H11" s="6"/>
      <c r="I11" s="6"/>
      <c r="J11" s="1"/>
      <c r="K11" s="1"/>
    </row>
    <row r="12" spans="1:11" ht="18" customHeight="1" x14ac:dyDescent="0.3">
      <c r="A12" s="1"/>
      <c r="B12" s="1"/>
      <c r="C12" s="10" t="s">
        <v>14</v>
      </c>
      <c r="D12" s="10"/>
      <c r="E12" s="10"/>
      <c r="F12" s="15">
        <f>((F7*D11)/365)*45</f>
        <v>36.678082191780824</v>
      </c>
      <c r="G12" s="15"/>
      <c r="H12" s="15">
        <f>((H7*D11)/365)*45</f>
        <v>23.578767123287669</v>
      </c>
      <c r="I12" s="15"/>
      <c r="J12" s="16">
        <f>H12*12</f>
        <v>282.94520547945206</v>
      </c>
      <c r="K12" s="7"/>
    </row>
    <row r="13" spans="1:11" ht="12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" customHeight="1" x14ac:dyDescent="0.3">
      <c r="A14" s="3">
        <v>3</v>
      </c>
      <c r="B14" s="4" t="s">
        <v>1</v>
      </c>
      <c r="C14" s="4"/>
      <c r="D14" s="4"/>
      <c r="E14" s="4"/>
      <c r="F14" s="1"/>
      <c r="G14" s="1"/>
      <c r="H14" s="1"/>
      <c r="I14" s="1"/>
      <c r="J14" s="1"/>
      <c r="K14" s="1"/>
    </row>
    <row r="15" spans="1:11" ht="18" customHeight="1" x14ac:dyDescent="0.3">
      <c r="A15" s="3"/>
      <c r="B15" s="4"/>
      <c r="C15" s="1" t="s">
        <v>8</v>
      </c>
      <c r="D15" s="1"/>
      <c r="E15" s="1"/>
      <c r="F15" s="8">
        <f>F8+F12</f>
        <v>176.67808219178082</v>
      </c>
      <c r="G15" s="8"/>
      <c r="H15" s="8">
        <f>H8+H12</f>
        <v>113.57876712328766</v>
      </c>
      <c r="I15" s="8"/>
      <c r="J15" s="8">
        <f>J8+J12</f>
        <v>1362.9452054794519</v>
      </c>
      <c r="K15" s="1"/>
    </row>
    <row r="16" spans="1:11" ht="18" customHeight="1" x14ac:dyDescent="0.3">
      <c r="A16" s="1"/>
      <c r="B16" s="1"/>
      <c r="C16" s="12" t="s">
        <v>9</v>
      </c>
      <c r="D16" s="12"/>
      <c r="E16" s="12"/>
      <c r="F16" s="17">
        <f>(F8+F12)/F7</f>
        <v>2.5239726027397259E-2</v>
      </c>
      <c r="G16" s="18"/>
      <c r="H16" s="17">
        <f>(H8+H12)/H7</f>
        <v>2.5239726027397259E-2</v>
      </c>
      <c r="I16" s="18"/>
      <c r="J16" s="17">
        <f>(J8+J12)/J7</f>
        <v>2.5239726027397259E-2</v>
      </c>
      <c r="K16" s="1"/>
    </row>
    <row r="17" spans="1:11" ht="12" customHeight="1" x14ac:dyDescent="0.3">
      <c r="A17" s="1"/>
      <c r="B17" s="1"/>
      <c r="C17" s="1"/>
      <c r="D17" s="1"/>
      <c r="E17" s="1"/>
      <c r="F17" s="28"/>
      <c r="G17" s="29"/>
      <c r="H17" s="28"/>
      <c r="I17" s="29"/>
      <c r="J17" s="28"/>
      <c r="K17" s="1"/>
    </row>
    <row r="18" spans="1:11" ht="18" customHeight="1" x14ac:dyDescent="0.3">
      <c r="A18" s="3">
        <v>4</v>
      </c>
      <c r="B18" s="47" t="s">
        <v>64</v>
      </c>
      <c r="C18" s="47"/>
      <c r="D18" s="10"/>
      <c r="E18" s="10"/>
      <c r="F18" s="49">
        <f>CPI!K29</f>
        <v>15.274999999999999</v>
      </c>
      <c r="G18" s="48"/>
      <c r="H18" s="49">
        <f>J18/12</f>
        <v>4.6749999999999998</v>
      </c>
      <c r="I18" s="48"/>
      <c r="J18" s="49">
        <f>CPI!M29</f>
        <v>56.099999999999994</v>
      </c>
      <c r="K18" s="1"/>
    </row>
    <row r="19" spans="1:11" ht="12" customHeight="1" x14ac:dyDescent="0.3">
      <c r="A19" s="1"/>
      <c r="B19" s="1"/>
      <c r="C19" s="1"/>
      <c r="D19" s="1"/>
      <c r="E19" s="1"/>
      <c r="F19" s="28"/>
      <c r="G19" s="29"/>
      <c r="H19" s="28"/>
      <c r="I19" s="29"/>
      <c r="J19" s="28"/>
      <c r="K19" s="1"/>
    </row>
    <row r="20" spans="1:11" ht="12" customHeight="1" thickBot="1" x14ac:dyDescent="0.35">
      <c r="A20" s="9"/>
      <c r="B20" s="9"/>
      <c r="C20" s="9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9" t="s">
        <v>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3.95" customHeight="1" x14ac:dyDescent="0.3">
      <c r="A22" s="19"/>
      <c r="B22" s="53">
        <v>1</v>
      </c>
      <c r="C22" s="27" t="s">
        <v>10</v>
      </c>
      <c r="D22" s="19"/>
      <c r="E22" s="19"/>
      <c r="F22" s="19"/>
      <c r="G22" s="19"/>
      <c r="H22" s="19"/>
      <c r="I22" s="19"/>
      <c r="J22" s="19"/>
      <c r="K22" s="1"/>
    </row>
    <row r="23" spans="1:11" ht="13.95" customHeight="1" x14ac:dyDescent="0.3">
      <c r="A23" s="19"/>
      <c r="B23" s="53"/>
      <c r="C23" s="27" t="s">
        <v>34</v>
      </c>
      <c r="D23" s="19"/>
      <c r="E23" s="19"/>
      <c r="F23" s="19"/>
      <c r="G23" s="19"/>
      <c r="H23" s="19"/>
      <c r="I23" s="19"/>
      <c r="J23" s="19"/>
      <c r="K23" s="1"/>
    </row>
    <row r="24" spans="1:11" ht="13.2" customHeight="1" x14ac:dyDescent="0.3">
      <c r="A24" s="19"/>
      <c r="B24" s="53"/>
      <c r="C24" s="27" t="s">
        <v>66</v>
      </c>
      <c r="D24" s="19"/>
      <c r="E24" s="19"/>
      <c r="F24" s="19"/>
      <c r="G24" s="19"/>
      <c r="H24" s="19"/>
      <c r="I24" s="19"/>
      <c r="J24" s="19"/>
      <c r="K24" s="1"/>
    </row>
    <row r="25" spans="1:11" ht="13.95" customHeight="1" x14ac:dyDescent="0.3">
      <c r="A25" s="19"/>
      <c r="B25" s="53">
        <v>2</v>
      </c>
      <c r="C25" s="27" t="s">
        <v>16</v>
      </c>
      <c r="D25" s="19"/>
      <c r="E25" s="19"/>
      <c r="F25" s="19"/>
      <c r="G25" s="19"/>
      <c r="H25" s="19"/>
      <c r="I25" s="19"/>
      <c r="J25" s="19"/>
      <c r="K25" s="1"/>
    </row>
    <row r="26" spans="1:11" ht="13.95" customHeight="1" x14ac:dyDescent="0.3">
      <c r="A26" s="19"/>
      <c r="B26" s="53">
        <v>3</v>
      </c>
      <c r="C26" s="27" t="s">
        <v>37</v>
      </c>
      <c r="D26" s="19"/>
      <c r="E26" s="19"/>
      <c r="F26" s="19"/>
      <c r="G26" s="19"/>
      <c r="H26" s="19"/>
      <c r="I26" s="19"/>
      <c r="J26" s="19"/>
      <c r="K26" s="1"/>
    </row>
    <row r="27" spans="1:11" x14ac:dyDescent="0.3">
      <c r="A27" s="19"/>
      <c r="B27" s="53">
        <v>4</v>
      </c>
      <c r="C27" s="27" t="s">
        <v>65</v>
      </c>
      <c r="D27" s="19"/>
      <c r="E27" s="19"/>
      <c r="F27" s="19"/>
      <c r="G27" s="19"/>
      <c r="H27" s="19"/>
      <c r="I27" s="1"/>
      <c r="J27" s="1"/>
      <c r="K27" s="1"/>
    </row>
    <row r="28" spans="1:11" x14ac:dyDescent="0.3">
      <c r="A28" s="19"/>
      <c r="B28" s="20"/>
      <c r="C28" s="19"/>
      <c r="D28" s="19"/>
      <c r="E28" s="19"/>
      <c r="F28" s="19"/>
      <c r="G28" s="19"/>
      <c r="H28" s="19"/>
      <c r="I28" s="1"/>
      <c r="J28" s="1"/>
      <c r="K28" s="1"/>
    </row>
    <row r="29" spans="1:11" x14ac:dyDescent="0.3">
      <c r="A29" s="19"/>
      <c r="B29" s="19"/>
      <c r="C29" s="19"/>
      <c r="D29" s="19"/>
      <c r="E29" s="19"/>
      <c r="F29" s="19"/>
      <c r="G29" s="19"/>
      <c r="H29" s="19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BFE8-642A-4D04-84DA-51CE8F6802C1}">
  <sheetPr>
    <pageSetUpPr fitToPage="1"/>
  </sheetPr>
  <dimension ref="A1:N38"/>
  <sheetViews>
    <sheetView workbookViewId="0">
      <selection activeCell="B6" sqref="B6"/>
    </sheetView>
  </sheetViews>
  <sheetFormatPr defaultRowHeight="14.4" x14ac:dyDescent="0.3"/>
  <cols>
    <col min="1" max="1" width="1.77734375" customWidth="1"/>
    <col min="2" max="2" width="26.6640625" customWidth="1"/>
    <col min="3" max="5" width="10.77734375" customWidth="1"/>
    <col min="6" max="6" width="11.44140625" customWidth="1"/>
    <col min="7" max="7" width="1" customWidth="1"/>
    <col min="8" max="8" width="10.77734375" customWidth="1"/>
    <col min="9" max="9" width="10.44140625" customWidth="1"/>
    <col min="10" max="10" width="1.109375" customWidth="1"/>
    <col min="11" max="11" width="10.5546875" customWidth="1"/>
    <col min="12" max="12" width="0.5546875" customWidth="1"/>
    <col min="13" max="13" width="10.88671875" customWidth="1"/>
    <col min="14" max="14" width="0.6640625" customWidth="1"/>
  </cols>
  <sheetData>
    <row r="1" spans="1:14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4">
      <c r="A2" s="1"/>
      <c r="B2" s="30" t="s">
        <v>38</v>
      </c>
      <c r="C2" s="1"/>
      <c r="D2" s="1"/>
      <c r="E2" s="1"/>
      <c r="F2" s="1"/>
      <c r="G2" s="1"/>
      <c r="H2" s="1"/>
      <c r="I2" s="1"/>
      <c r="J2" s="1"/>
      <c r="K2" s="1"/>
      <c r="L2" s="1"/>
      <c r="M2" s="44" t="s">
        <v>59</v>
      </c>
      <c r="N2" s="1"/>
    </row>
    <row r="3" spans="1:14" x14ac:dyDescent="0.3">
      <c r="A3" s="1"/>
      <c r="B3" s="1" t="s">
        <v>39</v>
      </c>
      <c r="C3" s="1"/>
      <c r="D3" s="1"/>
      <c r="E3" s="1"/>
      <c r="F3" s="3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/>
      <c r="B4" s="71" t="s">
        <v>69</v>
      </c>
      <c r="C4" s="58"/>
      <c r="D4" s="58"/>
      <c r="E4" s="1"/>
      <c r="F4" s="31" t="s">
        <v>60</v>
      </c>
      <c r="G4" s="1"/>
      <c r="H4" s="1"/>
      <c r="I4" s="1"/>
      <c r="J4" s="1"/>
      <c r="K4" s="31"/>
      <c r="L4" s="1"/>
      <c r="M4" s="1"/>
      <c r="N4" s="1"/>
    </row>
    <row r="5" spans="1:14" ht="14.4" customHeight="1" x14ac:dyDescent="0.3">
      <c r="A5" s="1"/>
      <c r="B5" s="1"/>
      <c r="C5" s="1"/>
      <c r="D5" s="1"/>
      <c r="E5" s="1"/>
      <c r="F5" s="31" t="s">
        <v>40</v>
      </c>
      <c r="G5" s="1"/>
      <c r="H5" s="31" t="s">
        <v>55</v>
      </c>
      <c r="I5" s="1"/>
      <c r="J5" s="1"/>
      <c r="K5" s="31" t="s">
        <v>63</v>
      </c>
      <c r="L5" s="1"/>
      <c r="M5" s="1"/>
      <c r="N5" s="1"/>
    </row>
    <row r="6" spans="1:14" ht="14.4" customHeight="1" x14ac:dyDescent="0.3">
      <c r="A6" s="1"/>
      <c r="B6" s="1"/>
      <c r="C6" s="31" t="s">
        <v>42</v>
      </c>
      <c r="D6" s="31" t="s">
        <v>43</v>
      </c>
      <c r="E6" s="32" t="s">
        <v>67</v>
      </c>
      <c r="F6" s="31" t="s">
        <v>41</v>
      </c>
      <c r="G6" s="1"/>
      <c r="H6" s="31" t="s">
        <v>56</v>
      </c>
      <c r="I6" s="31" t="s">
        <v>36</v>
      </c>
      <c r="J6" s="1"/>
      <c r="K6" s="31" t="s">
        <v>62</v>
      </c>
      <c r="L6" s="1"/>
      <c r="M6" s="31" t="s">
        <v>3</v>
      </c>
      <c r="N6" s="1"/>
    </row>
    <row r="7" spans="1:14" ht="15" thickBot="1" x14ac:dyDescent="0.35">
      <c r="A7" s="1"/>
      <c r="B7" s="45"/>
      <c r="C7" s="33">
        <v>2024</v>
      </c>
      <c r="D7" s="33">
        <v>2024</v>
      </c>
      <c r="E7" s="46">
        <v>2024</v>
      </c>
      <c r="F7" s="46" t="s">
        <v>68</v>
      </c>
      <c r="G7" s="1"/>
      <c r="H7" s="33" t="s">
        <v>57</v>
      </c>
      <c r="I7" s="33" t="s">
        <v>35</v>
      </c>
      <c r="J7" s="45"/>
      <c r="K7" s="33" t="s">
        <v>61</v>
      </c>
      <c r="L7" s="45"/>
      <c r="M7" s="33" t="s">
        <v>61</v>
      </c>
      <c r="N7" s="1"/>
    </row>
    <row r="8" spans="1:14" ht="16.05" customHeight="1" thickTop="1" x14ac:dyDescent="0.3">
      <c r="A8" s="1"/>
      <c r="B8" s="10" t="s">
        <v>17</v>
      </c>
      <c r="C8" s="36">
        <v>0.2</v>
      </c>
      <c r="D8" s="36">
        <v>0.2</v>
      </c>
      <c r="E8" s="37">
        <v>0.2</v>
      </c>
      <c r="F8" s="36">
        <v>0.2</v>
      </c>
      <c r="G8" s="1"/>
      <c r="H8" s="1"/>
      <c r="I8" s="1"/>
      <c r="J8" s="1"/>
      <c r="K8" s="1"/>
      <c r="L8" s="1"/>
      <c r="M8" s="1"/>
      <c r="N8" s="1"/>
    </row>
    <row r="9" spans="1:14" ht="16.05" customHeight="1" x14ac:dyDescent="0.3">
      <c r="A9" s="1"/>
      <c r="B9" s="12" t="s">
        <v>18</v>
      </c>
      <c r="C9" s="34">
        <v>0.2</v>
      </c>
      <c r="D9" s="34">
        <v>0.1</v>
      </c>
      <c r="E9" s="35">
        <v>0.4</v>
      </c>
      <c r="F9" s="34">
        <v>0.2</v>
      </c>
      <c r="G9" s="1"/>
      <c r="H9" s="1"/>
      <c r="I9" s="1"/>
      <c r="J9" s="1"/>
      <c r="K9" s="1"/>
      <c r="L9" s="1"/>
      <c r="M9" s="1"/>
      <c r="N9" s="1"/>
    </row>
    <row r="10" spans="1:14" ht="16.05" customHeight="1" thickBot="1" x14ac:dyDescent="0.35">
      <c r="A10" s="1"/>
      <c r="B10" s="59" t="s">
        <v>19</v>
      </c>
      <c r="C10" s="60">
        <v>0.1</v>
      </c>
      <c r="D10" s="60">
        <v>0</v>
      </c>
      <c r="E10" s="61">
        <v>0.4</v>
      </c>
      <c r="F10" s="61">
        <v>0.1</v>
      </c>
      <c r="G10" s="62"/>
      <c r="H10" s="54">
        <v>1200</v>
      </c>
      <c r="I10" s="66">
        <f>H10/MyROS!H7</f>
        <v>0.26666666666666666</v>
      </c>
      <c r="J10" s="62"/>
      <c r="K10" s="67">
        <f>H10*(E10/100)</f>
        <v>4.8</v>
      </c>
      <c r="L10" s="68"/>
      <c r="M10" s="69">
        <f>(H10*12)*(F10/100)</f>
        <v>14.4</v>
      </c>
      <c r="N10" s="50"/>
    </row>
    <row r="11" spans="1:14" ht="16.05" customHeight="1" thickBot="1" x14ac:dyDescent="0.35">
      <c r="A11" s="1"/>
      <c r="B11" s="63" t="s">
        <v>44</v>
      </c>
      <c r="C11" s="64">
        <v>0.2</v>
      </c>
      <c r="D11" s="64">
        <v>0.3</v>
      </c>
      <c r="E11" s="65">
        <v>0.3</v>
      </c>
      <c r="F11" s="65">
        <v>0.2</v>
      </c>
      <c r="G11" s="63"/>
      <c r="H11" s="55">
        <v>500</v>
      </c>
      <c r="I11" s="70">
        <f>H11/MyROS!H7</f>
        <v>0.1111111111111111</v>
      </c>
      <c r="J11" s="63"/>
      <c r="K11" s="67">
        <f>H11*(E11/100)</f>
        <v>1.5</v>
      </c>
      <c r="L11" s="68"/>
      <c r="M11" s="69">
        <f>(H11*12)*(F11/100)</f>
        <v>12</v>
      </c>
      <c r="N11" s="1"/>
    </row>
    <row r="12" spans="1:14" ht="16.05" customHeight="1" x14ac:dyDescent="0.3">
      <c r="A12" s="1"/>
      <c r="B12" s="10" t="s">
        <v>20</v>
      </c>
      <c r="C12" s="36">
        <v>0</v>
      </c>
      <c r="D12" s="36">
        <v>-0.8</v>
      </c>
      <c r="E12" s="37">
        <v>-1.9</v>
      </c>
      <c r="F12" s="36">
        <v>0</v>
      </c>
      <c r="G12" s="1"/>
      <c r="H12" s="1"/>
      <c r="I12" s="1"/>
      <c r="J12" s="1"/>
      <c r="K12" s="1"/>
      <c r="L12" s="1"/>
      <c r="M12" s="1"/>
      <c r="N12" s="1"/>
    </row>
    <row r="13" spans="1:14" ht="16.05" customHeight="1" x14ac:dyDescent="0.3">
      <c r="A13" s="1"/>
      <c r="B13" s="12" t="s">
        <v>21</v>
      </c>
      <c r="C13" s="34">
        <v>0.1</v>
      </c>
      <c r="D13" s="34">
        <v>-0.6</v>
      </c>
      <c r="E13" s="35">
        <v>-4</v>
      </c>
      <c r="F13" s="34">
        <v>-1</v>
      </c>
      <c r="G13" s="1"/>
      <c r="H13" s="1"/>
      <c r="I13" s="1"/>
      <c r="J13" s="1"/>
      <c r="K13" s="1"/>
      <c r="L13" s="1"/>
      <c r="M13" s="1"/>
      <c r="N13" s="1"/>
    </row>
    <row r="14" spans="1:14" ht="16.05" customHeight="1" thickBot="1" x14ac:dyDescent="0.35">
      <c r="A14" s="1"/>
      <c r="B14" s="59" t="s">
        <v>23</v>
      </c>
      <c r="C14" s="60">
        <v>0</v>
      </c>
      <c r="D14" s="60">
        <v>-0.6</v>
      </c>
      <c r="E14" s="61">
        <v>-4.0999999999999996</v>
      </c>
      <c r="F14" s="61">
        <v>-0.9</v>
      </c>
      <c r="G14" s="62"/>
      <c r="H14" s="54">
        <v>100</v>
      </c>
      <c r="I14" s="66">
        <f>H14/MyROS!H7</f>
        <v>2.2222222222222223E-2</v>
      </c>
      <c r="J14" s="62"/>
      <c r="K14" s="67">
        <f>H14*(E14/100)</f>
        <v>-4.0999999999999996</v>
      </c>
      <c r="L14" s="68"/>
      <c r="M14" s="69">
        <f>(H14*12)*(F14/100)</f>
        <v>-10.8</v>
      </c>
      <c r="N14" s="1"/>
    </row>
    <row r="15" spans="1:14" ht="16.05" customHeight="1" x14ac:dyDescent="0.3">
      <c r="A15" s="1"/>
      <c r="B15" s="10" t="s">
        <v>22</v>
      </c>
      <c r="C15" s="36">
        <v>0.9</v>
      </c>
      <c r="D15" s="36">
        <v>-1.9</v>
      </c>
      <c r="E15" s="37">
        <v>-6</v>
      </c>
      <c r="F15" s="36">
        <v>-4.5999999999999996</v>
      </c>
      <c r="G15" s="1"/>
      <c r="H15" s="1"/>
      <c r="I15" s="1"/>
      <c r="J15" s="1"/>
      <c r="K15" s="1"/>
      <c r="L15" s="1"/>
      <c r="M15" s="1"/>
      <c r="N15" s="1"/>
    </row>
    <row r="16" spans="1:14" ht="16.05" customHeight="1" x14ac:dyDescent="0.3">
      <c r="A16" s="1"/>
      <c r="B16" s="12" t="s">
        <v>24</v>
      </c>
      <c r="C16" s="34">
        <v>-0.1</v>
      </c>
      <c r="D16" s="34">
        <v>-0.9</v>
      </c>
      <c r="E16" s="35">
        <v>0.7</v>
      </c>
      <c r="F16" s="34">
        <v>1</v>
      </c>
      <c r="G16" s="1"/>
      <c r="H16" s="1"/>
      <c r="I16" s="1"/>
      <c r="J16" s="1"/>
      <c r="K16" s="1"/>
      <c r="L16" s="1"/>
      <c r="M16" s="1"/>
      <c r="N16" s="1"/>
    </row>
    <row r="17" spans="1:14" ht="16.05" customHeight="1" x14ac:dyDescent="0.3">
      <c r="A17" s="1"/>
      <c r="B17" s="12" t="s">
        <v>25</v>
      </c>
      <c r="C17" s="34">
        <v>0.1</v>
      </c>
      <c r="D17" s="34">
        <v>-0.7</v>
      </c>
      <c r="E17" s="35">
        <v>0.7</v>
      </c>
      <c r="F17" s="34">
        <v>1.2</v>
      </c>
      <c r="G17" s="1"/>
      <c r="H17" s="38"/>
      <c r="I17" s="39"/>
      <c r="J17" s="1"/>
      <c r="K17" s="1"/>
      <c r="L17" s="1"/>
      <c r="M17" s="1"/>
      <c r="N17" s="1"/>
    </row>
    <row r="18" spans="1:14" ht="16.05" customHeight="1" x14ac:dyDescent="0.3">
      <c r="A18" s="1"/>
      <c r="B18" s="12" t="s">
        <v>45</v>
      </c>
      <c r="C18" s="34">
        <v>-0.7</v>
      </c>
      <c r="D18" s="34">
        <v>-1.9</v>
      </c>
      <c r="E18" s="35">
        <v>0.7</v>
      </c>
      <c r="F18" s="34">
        <v>0.3</v>
      </c>
      <c r="G18" s="1"/>
      <c r="H18" s="38"/>
      <c r="I18" s="39"/>
      <c r="J18" s="1"/>
      <c r="K18" s="1"/>
      <c r="L18" s="1"/>
      <c r="M18" s="1"/>
      <c r="N18" s="1"/>
    </row>
    <row r="19" spans="1:14" ht="16.05" customHeight="1" x14ac:dyDescent="0.3">
      <c r="A19" s="1"/>
      <c r="B19" s="12" t="s">
        <v>26</v>
      </c>
      <c r="C19" s="34">
        <v>0.2</v>
      </c>
      <c r="D19" s="34">
        <v>0.3</v>
      </c>
      <c r="E19" s="35">
        <v>0.3</v>
      </c>
      <c r="F19" s="34">
        <v>0.3</v>
      </c>
      <c r="G19" s="1"/>
      <c r="H19" s="1"/>
      <c r="I19" s="1"/>
      <c r="J19" s="1"/>
      <c r="K19" s="1"/>
      <c r="L19" s="1"/>
      <c r="M19" s="1"/>
      <c r="N19" s="1"/>
    </row>
    <row r="20" spans="1:14" ht="16.05" customHeight="1" x14ac:dyDescent="0.3">
      <c r="A20" s="1"/>
      <c r="B20" s="12" t="s">
        <v>27</v>
      </c>
      <c r="C20" s="34">
        <v>-0.3</v>
      </c>
      <c r="D20" s="34">
        <v>-0.2</v>
      </c>
      <c r="E20" s="35">
        <v>0.2</v>
      </c>
      <c r="F20" s="34">
        <v>0</v>
      </c>
      <c r="G20" s="1"/>
      <c r="H20" s="1"/>
      <c r="I20" s="1"/>
      <c r="J20" s="1"/>
      <c r="K20" s="1"/>
      <c r="L20" s="1"/>
      <c r="M20" s="1"/>
      <c r="N20" s="1"/>
    </row>
    <row r="21" spans="1:14" ht="16.05" customHeight="1" x14ac:dyDescent="0.3">
      <c r="A21" s="1"/>
      <c r="B21" s="12" t="s">
        <v>29</v>
      </c>
      <c r="C21" s="34">
        <v>-0.2</v>
      </c>
      <c r="D21" s="34">
        <v>0</v>
      </c>
      <c r="E21" s="35">
        <v>0.2</v>
      </c>
      <c r="F21" s="34">
        <v>0</v>
      </c>
      <c r="G21" s="1"/>
      <c r="H21" s="1"/>
      <c r="I21" s="1"/>
      <c r="J21" s="1"/>
      <c r="K21" s="1"/>
      <c r="L21" s="1"/>
      <c r="M21" s="1"/>
      <c r="N21" s="1"/>
    </row>
    <row r="22" spans="1:14" ht="16.05" customHeight="1" x14ac:dyDescent="0.3">
      <c r="A22" s="1"/>
      <c r="B22" s="12" t="s">
        <v>30</v>
      </c>
      <c r="C22" s="34">
        <v>-2.2999999999999998</v>
      </c>
      <c r="D22" s="34">
        <v>-1</v>
      </c>
      <c r="E22" s="35">
        <v>0.3</v>
      </c>
      <c r="F22" s="34">
        <v>2.7</v>
      </c>
      <c r="G22" s="1"/>
      <c r="H22" s="1"/>
      <c r="I22" s="1"/>
      <c r="J22" s="1"/>
      <c r="K22" s="1"/>
      <c r="L22" s="1"/>
      <c r="M22" s="1"/>
      <c r="N22" s="1"/>
    </row>
    <row r="23" spans="1:14" ht="16.05" customHeight="1" thickBot="1" x14ac:dyDescent="0.35">
      <c r="A23" s="1"/>
      <c r="B23" s="59" t="s">
        <v>28</v>
      </c>
      <c r="C23" s="60">
        <v>-0.4</v>
      </c>
      <c r="D23" s="60">
        <v>0.3</v>
      </c>
      <c r="E23" s="61">
        <v>1.1000000000000001</v>
      </c>
      <c r="F23" s="61">
        <v>-1.5</v>
      </c>
      <c r="G23" s="62"/>
      <c r="H23" s="54">
        <v>75</v>
      </c>
      <c r="I23" s="66">
        <f>H23/MyROS!H7</f>
        <v>1.6666666666666666E-2</v>
      </c>
      <c r="J23" s="62"/>
      <c r="K23" s="67">
        <f>H23*(E23/100)</f>
        <v>0.82500000000000007</v>
      </c>
      <c r="L23" s="68"/>
      <c r="M23" s="69">
        <f>(H23*12)*(F23/100)</f>
        <v>-13.5</v>
      </c>
      <c r="N23" s="1"/>
    </row>
    <row r="24" spans="1:14" ht="16.05" customHeight="1" x14ac:dyDescent="0.3">
      <c r="A24" s="1"/>
      <c r="B24" s="10" t="s">
        <v>46</v>
      </c>
      <c r="C24" s="36">
        <v>0.2</v>
      </c>
      <c r="D24" s="36">
        <v>-0.2</v>
      </c>
      <c r="E24" s="37">
        <v>-0.7</v>
      </c>
      <c r="F24" s="36">
        <v>-0.2</v>
      </c>
      <c r="G24" s="1"/>
      <c r="H24" s="1"/>
      <c r="I24" s="1"/>
      <c r="J24" s="1"/>
      <c r="K24" s="1"/>
      <c r="L24" s="1"/>
      <c r="M24" s="1"/>
      <c r="N24" s="1"/>
    </row>
    <row r="25" spans="1:14" ht="16.05" customHeight="1" x14ac:dyDescent="0.3">
      <c r="A25" s="1"/>
      <c r="B25" s="12" t="s">
        <v>31</v>
      </c>
      <c r="C25" s="34">
        <v>0.3</v>
      </c>
      <c r="D25" s="34">
        <v>0.4</v>
      </c>
      <c r="E25" s="35">
        <v>0.4</v>
      </c>
      <c r="F25" s="34">
        <v>0.3</v>
      </c>
      <c r="G25" s="1"/>
      <c r="H25" s="1"/>
      <c r="I25" s="1"/>
      <c r="J25" s="1"/>
      <c r="K25" s="1"/>
      <c r="L25" s="1"/>
      <c r="M25" s="1"/>
      <c r="N25" s="1"/>
    </row>
    <row r="26" spans="1:14" ht="16.05" customHeight="1" x14ac:dyDescent="0.3">
      <c r="A26" s="1"/>
      <c r="B26" s="12" t="s">
        <v>32</v>
      </c>
      <c r="C26" s="34">
        <v>0.4</v>
      </c>
      <c r="D26" s="34">
        <v>0.5</v>
      </c>
      <c r="E26" s="35">
        <v>0.2</v>
      </c>
      <c r="F26" s="34">
        <v>0.4</v>
      </c>
      <c r="G26" s="1"/>
      <c r="H26" s="1"/>
      <c r="I26" s="1"/>
      <c r="J26" s="1"/>
      <c r="K26" s="1"/>
      <c r="L26" s="1"/>
      <c r="M26" s="1"/>
      <c r="N26" s="1"/>
    </row>
    <row r="27" spans="1:14" ht="16.05" customHeight="1" thickBot="1" x14ac:dyDescent="0.35">
      <c r="A27" s="1"/>
      <c r="B27" s="59" t="s">
        <v>52</v>
      </c>
      <c r="C27" s="60">
        <v>0.4</v>
      </c>
      <c r="D27" s="60">
        <v>0.9</v>
      </c>
      <c r="E27" s="61">
        <v>1.4</v>
      </c>
      <c r="F27" s="61">
        <v>0.4</v>
      </c>
      <c r="G27" s="62"/>
      <c r="H27" s="54">
        <v>625</v>
      </c>
      <c r="I27" s="66">
        <f>H27/MyROS!H7</f>
        <v>0.1388888888888889</v>
      </c>
      <c r="J27" s="62"/>
      <c r="K27" s="67">
        <f t="shared" ref="K27:K28" si="0">H27*(E27/100)</f>
        <v>8.7499999999999982</v>
      </c>
      <c r="L27" s="68"/>
      <c r="M27" s="69">
        <f>(H27*12)*(F27/100)</f>
        <v>30</v>
      </c>
      <c r="N27" s="1"/>
    </row>
    <row r="28" spans="1:14" ht="16.05" customHeight="1" thickBot="1" x14ac:dyDescent="0.35">
      <c r="A28" s="1"/>
      <c r="B28" s="63" t="s">
        <v>33</v>
      </c>
      <c r="C28" s="64">
        <v>-0.3</v>
      </c>
      <c r="D28" s="64">
        <v>-0.1</v>
      </c>
      <c r="E28" s="65">
        <v>0.7</v>
      </c>
      <c r="F28" s="65">
        <v>0.4</v>
      </c>
      <c r="G28" s="63"/>
      <c r="H28" s="55">
        <v>500</v>
      </c>
      <c r="I28" s="70">
        <f>H28/MyROS!H7</f>
        <v>0.1111111111111111</v>
      </c>
      <c r="J28" s="63"/>
      <c r="K28" s="67">
        <f t="shared" si="0"/>
        <v>3.4999999999999996</v>
      </c>
      <c r="L28" s="63"/>
      <c r="M28" s="69">
        <f>(H28*12)*(F28/100)</f>
        <v>24</v>
      </c>
      <c r="N28" s="1"/>
    </row>
    <row r="29" spans="1:14" ht="16.05" customHeight="1" x14ac:dyDescent="0.3">
      <c r="A29" s="1"/>
      <c r="B29" s="32" t="s">
        <v>58</v>
      </c>
      <c r="C29" s="40">
        <f>C10+C11+C14+C23+C27+C28</f>
        <v>0</v>
      </c>
      <c r="D29" s="40">
        <f t="shared" ref="D29" si="1">D10+D11+D14+D23+D27+D28</f>
        <v>0.8</v>
      </c>
      <c r="E29" s="40">
        <f>E10+E11+E14+E23+E27+E28</f>
        <v>-0.19999999999999951</v>
      </c>
      <c r="F29" s="41"/>
      <c r="G29" s="1"/>
      <c r="H29" s="1"/>
      <c r="I29" s="1"/>
      <c r="J29" s="1"/>
      <c r="K29" s="51">
        <f>SUM(K8:K28)</f>
        <v>15.274999999999999</v>
      </c>
      <c r="L29" s="52"/>
      <c r="M29" s="51">
        <f>SUM(M8:M28)</f>
        <v>56.099999999999994</v>
      </c>
      <c r="N29" s="1"/>
    </row>
    <row r="30" spans="1:14" ht="9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1"/>
      <c r="B31" s="1"/>
      <c r="C31" s="1"/>
      <c r="D31" s="1"/>
      <c r="E31" s="1"/>
      <c r="F31" s="32" t="s">
        <v>54</v>
      </c>
      <c r="G31" s="4"/>
      <c r="H31" s="56">
        <f>SUM(H9:H29)</f>
        <v>3000</v>
      </c>
      <c r="I31" s="57">
        <f>H31/MyROS!H7</f>
        <v>0.66666666666666663</v>
      </c>
      <c r="J31" s="1"/>
      <c r="K31" s="1"/>
      <c r="L31" s="1"/>
      <c r="M31" s="1"/>
      <c r="N31" s="1"/>
    </row>
    <row r="32" spans="1:14" x14ac:dyDescent="0.3">
      <c r="A32" s="1"/>
      <c r="B32" s="19" t="s">
        <v>47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1"/>
      <c r="B33" s="19" t="s">
        <v>48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1"/>
      <c r="B34" s="42" t="s">
        <v>53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1"/>
      <c r="B35" s="19" t="s">
        <v>50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"/>
      <c r="B36" s="43" t="s">
        <v>49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1"/>
      <c r="B37" s="19" t="s">
        <v>51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N38" s="1"/>
    </row>
  </sheetData>
  <conditionalFormatting sqref="B29:I29">
    <cfRule type="cellIs" dxfId="2" priority="2" operator="lessThan">
      <formula>0</formula>
    </cfRule>
  </conditionalFormatting>
  <conditionalFormatting sqref="C8:F28">
    <cfRule type="cellIs" dxfId="1" priority="3" operator="lessThan">
      <formula>0</formula>
    </cfRule>
  </conditionalFormatting>
  <conditionalFormatting sqref="H8:M29">
    <cfRule type="cellIs" dxfId="0" priority="1" operator="lessThan">
      <formula>0</formula>
    </cfRule>
  </conditionalFormatting>
  <hyperlinks>
    <hyperlink ref="B36" r:id="rId1" location=":~:text=Food%20The%20food%20index%20increased,beverages%20index%20increased%201.3%20percent." xr:uid="{74F3B31F-70C1-4C35-A7AE-2649D699A207}"/>
  </hyperlinks>
  <pageMargins left="0.25" right="0.25" top="0.75" bottom="0.75" header="0.3" footer="0.3"/>
  <pageSetup scale="87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MyROS</vt:lpstr>
      <vt:lpstr>CPI</vt:lpstr>
      <vt:lpstr>CPI!cpi_pressa.f.1</vt:lpstr>
      <vt:lpstr>CPI!Print_Area</vt:lpstr>
      <vt:lpstr>MyROS!Print_Area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Downs</dc:creator>
  <cp:lastModifiedBy>Edward Downs</cp:lastModifiedBy>
  <cp:lastPrinted>2024-11-01T17:22:21Z</cp:lastPrinted>
  <dcterms:created xsi:type="dcterms:W3CDTF">2024-10-29T14:18:41Z</dcterms:created>
  <dcterms:modified xsi:type="dcterms:W3CDTF">2024-11-22T15:25:24Z</dcterms:modified>
</cp:coreProperties>
</file>