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Financial Independece Transition (FIT)\"/>
    </mc:Choice>
  </mc:AlternateContent>
  <xr:revisionPtr revIDLastSave="0" documentId="13_ncr:1_{98FAADAA-7C89-468E-819B-BCD2A57708AE}" xr6:coauthVersionLast="47" xr6:coauthVersionMax="47" xr10:uidLastSave="{00000000-0000-0000-0000-000000000000}"/>
  <bookViews>
    <workbookView xWindow="-108" yWindow="-108" windowWidth="23256" windowHeight="12456" xr2:uid="{DE2F3D77-06D9-4FAB-981E-FD6099005471}"/>
  </bookViews>
  <sheets>
    <sheet name="FIT" sheetId="1" r:id="rId1"/>
  </sheets>
  <definedNames>
    <definedName name="_xlnm.Print_Area" localSheetId="0">FIT!$A$1:$I$57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 s="1"/>
  <c r="G15" i="1"/>
  <c r="H15" i="1" s="1"/>
  <c r="G14" i="1"/>
  <c r="N34" i="1"/>
  <c r="E45" i="1"/>
  <c r="K14" i="1"/>
  <c r="N14" i="1" s="1"/>
  <c r="D14" i="1" s="1"/>
  <c r="H14" i="1" l="1"/>
  <c r="D19" i="1"/>
  <c r="E41" i="1" l="1"/>
  <c r="F41" i="1" s="1"/>
  <c r="G41" i="1" s="1"/>
  <c r="H41" i="1" s="1"/>
  <c r="E42" i="1"/>
  <c r="F42" i="1" s="1"/>
  <c r="G42" i="1" s="1"/>
  <c r="H42" i="1" s="1"/>
  <c r="E46" i="1"/>
  <c r="D46" i="1"/>
  <c r="G27" i="1"/>
  <c r="H27" i="1" s="1"/>
  <c r="K26" i="1"/>
  <c r="G26" i="1"/>
  <c r="H26" i="1" s="1"/>
  <c r="G11" i="1"/>
  <c r="H11" i="1" s="1"/>
  <c r="G28" i="1"/>
  <c r="H28" i="1" s="1"/>
  <c r="K33" i="1"/>
  <c r="G34" i="1"/>
  <c r="H34" i="1" s="1"/>
  <c r="G33" i="1"/>
  <c r="H33" i="1" s="1"/>
  <c r="G32" i="1"/>
  <c r="H32" i="1" s="1"/>
  <c r="G25" i="1"/>
  <c r="H25" i="1" s="1"/>
  <c r="G24" i="1"/>
  <c r="H24" i="1" s="1"/>
  <c r="G21" i="1"/>
  <c r="G20" i="1"/>
  <c r="H20" i="1" s="1"/>
  <c r="G19" i="1"/>
  <c r="G18" i="1"/>
  <c r="H18" i="1" s="1"/>
  <c r="G10" i="1"/>
  <c r="H10" i="1" s="1"/>
  <c r="F36" i="1"/>
  <c r="E36" i="1"/>
  <c r="M18" i="1"/>
  <c r="D21" i="1"/>
  <c r="N21" i="1" s="1"/>
  <c r="G44" i="1" s="1"/>
  <c r="G46" i="1" s="1"/>
  <c r="L11" i="1"/>
  <c r="N11" i="1" s="1"/>
  <c r="F45" i="1" l="1"/>
  <c r="F46" i="1"/>
  <c r="D36" i="1"/>
  <c r="D43" i="1" s="1"/>
  <c r="E43" i="1" s="1"/>
  <c r="F43" i="1" s="1"/>
  <c r="G43" i="1" s="1"/>
  <c r="H43" i="1" s="1"/>
  <c r="H44" i="1" s="1"/>
  <c r="H46" i="1" s="1"/>
  <c r="H48" i="1" s="1"/>
  <c r="H19" i="1"/>
  <c r="H21" i="1"/>
  <c r="G36" i="1"/>
  <c r="D48" i="1" l="1"/>
  <c r="G48" i="1"/>
  <c r="F48" i="1"/>
  <c r="E48" i="1"/>
  <c r="H36" i="1"/>
</calcChain>
</file>

<file path=xl/sharedStrings.xml><?xml version="1.0" encoding="utf-8"?>
<sst xmlns="http://schemas.openxmlformats.org/spreadsheetml/2006/main" count="79" uniqueCount="73">
  <si>
    <t>Financial Independence Transition (FIT)</t>
  </si>
  <si>
    <t>Subsidies</t>
  </si>
  <si>
    <t>Housing</t>
  </si>
  <si>
    <t>Auto</t>
  </si>
  <si>
    <t>Insurance</t>
  </si>
  <si>
    <t>Maintenance</t>
  </si>
  <si>
    <t>Healthcare</t>
  </si>
  <si>
    <t>Food</t>
  </si>
  <si>
    <t>Phone</t>
  </si>
  <si>
    <t>Out-of-pocket</t>
  </si>
  <si>
    <t>Avg</t>
  </si>
  <si>
    <t>Per person</t>
  </si>
  <si>
    <t>Annual maintenance costs</t>
  </si>
  <si>
    <t>Gas</t>
  </si>
  <si>
    <t>Monthly insurance bill</t>
  </si>
  <si>
    <t>Monthly phone bill</t>
  </si>
  <si>
    <t>Annual HC expenses (medical, dental, vision)</t>
  </si>
  <si>
    <t>Tolls</t>
  </si>
  <si>
    <t>Avg monthly EZ Pass (50%)</t>
  </si>
  <si>
    <t>Subscriptions</t>
  </si>
  <si>
    <t>Other</t>
  </si>
  <si>
    <t>Annualized</t>
  </si>
  <si>
    <t>Monthly Expenses</t>
  </si>
  <si>
    <t>Not covered</t>
  </si>
  <si>
    <t>Total</t>
  </si>
  <si>
    <t>Contribution</t>
  </si>
  <si>
    <t>Percent</t>
  </si>
  <si>
    <t>Vision - contact lenses</t>
  </si>
  <si>
    <t>Monthly cost for contact lenses</t>
  </si>
  <si>
    <t>Added monthly cost (Family-employee)</t>
  </si>
  <si>
    <t>Childcare/daycare</t>
  </si>
  <si>
    <t>Source/Assumptions</t>
  </si>
  <si>
    <r>
      <t>Remove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</si>
  <si>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Reimburse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</si>
  <si>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Notes</t>
  </si>
  <si>
    <t>Paid directly by child</t>
  </si>
  <si>
    <t>Paid by parent, reimbursed by Venmo monthly</t>
  </si>
  <si>
    <t>Haircuts, nails</t>
  </si>
  <si>
    <t>Grooming, e.g., haircuts, nails</t>
  </si>
  <si>
    <t>Clothing/cosmetics</t>
  </si>
  <si>
    <r>
      <t>Room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</si>
  <si>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Personal care</t>
    </r>
    <r>
      <rPr>
        <vertAlign val="superscript"/>
        <sz val="11"/>
        <color theme="1"/>
        <rFont val="Calibri"/>
        <family val="2"/>
        <scheme val="minor"/>
      </rPr>
      <t>4</t>
    </r>
  </si>
  <si>
    <t>Transition Costs</t>
  </si>
  <si>
    <t>Transition Timeline</t>
  </si>
  <si>
    <t>Remove</t>
  </si>
  <si>
    <t>Reimburse</t>
  </si>
  <si>
    <t>Expenses added:</t>
  </si>
  <si>
    <t>See above</t>
  </si>
  <si>
    <t>Month/Year (Start) &gt;&gt;</t>
  </si>
  <si>
    <t>For:</t>
  </si>
  <si>
    <t>[Insert name]</t>
  </si>
  <si>
    <t>For illustrative purposes only</t>
  </si>
  <si>
    <t>Est. percent subsidized</t>
  </si>
  <si>
    <t>Average 1-BR rental, [Location]. Zillow.com</t>
  </si>
  <si>
    <t>Calculate</t>
  </si>
  <si>
    <t>Average 1-BR rental, [Location]</t>
  </si>
  <si>
    <t>Subscriptions (e.g., Spotify)</t>
  </si>
  <si>
    <t>Move into own apartment</t>
  </si>
  <si>
    <t>@</t>
  </si>
  <si>
    <t>+Housing (25% share), auto insurance</t>
  </si>
  <si>
    <t>Estimated</t>
  </si>
  <si>
    <t>Share of maintenance or utilities</t>
  </si>
  <si>
    <t>Maintenance/Utilities</t>
  </si>
  <si>
    <t>Eating out</t>
  </si>
  <si>
    <t>Eating in</t>
  </si>
  <si>
    <t>Share of groceries (25%)</t>
  </si>
  <si>
    <r>
      <t>Estimated subsidy amount</t>
    </r>
    <r>
      <rPr>
        <vertAlign val="superscript"/>
        <sz val="11"/>
        <color theme="1"/>
        <rFont val="Calibri"/>
        <family val="2"/>
        <scheme val="minor"/>
      </rPr>
      <t>5</t>
    </r>
  </si>
  <si>
    <t>+all Healthcare expenses, phone</t>
  </si>
  <si>
    <t>Not subsidized</t>
  </si>
  <si>
    <t>N/A. Monthly daycare cost for infant, State/county</t>
  </si>
  <si>
    <t>+Housing (50% share), grocery share, All auto costs</t>
  </si>
  <si>
    <t>Assumed inflation rate:</t>
  </si>
  <si>
    <t>Travel &amp; 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</si>
</sst>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\-yy;@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165" fontId="0" fillId="2" borderId="0" xfId="1" applyNumberFormat="1" applyFont="1" applyFill="1"/>
    <xf numFmtId="164" fontId="0" fillId="2" borderId="0" xfId="2" applyNumberFormat="1" applyFont="1" applyFill="1"/>
    <xf numFmtId="0" fontId="0" fillId="2" borderId="2" xfId="0" applyFill="1" applyBorder="1"/>
    <xf numFmtId="164" fontId="0" fillId="2" borderId="2" xfId="2" applyNumberFormat="1" applyFont="1" applyFill="1" applyBorder="1"/>
    <xf numFmtId="165" fontId="0" fillId="2" borderId="0" xfId="0" applyNumberFormat="1" applyFill="1"/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/>
    <xf numFmtId="0" fontId="0" fillId="2" borderId="4" xfId="0" applyFill="1" applyBorder="1"/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0" xfId="0" applyFill="1"/>
    <xf numFmtId="164" fontId="2" fillId="3" borderId="0" xfId="2" applyNumberFormat="1" applyFont="1" applyFill="1"/>
    <xf numFmtId="9" fontId="2" fillId="3" borderId="0" xfId="3" applyFont="1" applyFill="1"/>
    <xf numFmtId="164" fontId="2" fillId="3" borderId="2" xfId="2" applyNumberFormat="1" applyFont="1" applyFill="1" applyBorder="1"/>
    <xf numFmtId="9" fontId="2" fillId="3" borderId="2" xfId="3" applyFont="1" applyFill="1" applyBorder="1"/>
    <xf numFmtId="164" fontId="0" fillId="3" borderId="0" xfId="2" applyNumberFormat="1" applyFont="1" applyFill="1"/>
    <xf numFmtId="164" fontId="0" fillId="3" borderId="0" xfId="2" applyNumberFormat="1" applyFont="1" applyFill="1" applyBorder="1"/>
    <xf numFmtId="9" fontId="2" fillId="3" borderId="0" xfId="3" applyFont="1" applyFill="1" applyBorder="1"/>
    <xf numFmtId="0" fontId="2" fillId="3" borderId="0" xfId="0" applyFont="1" applyFill="1"/>
    <xf numFmtId="164" fontId="2" fillId="3" borderId="3" xfId="2" applyNumberFormat="1" applyFont="1" applyFill="1" applyBorder="1"/>
    <xf numFmtId="9" fontId="2" fillId="3" borderId="3" xfId="3" applyFont="1" applyFill="1" applyBorder="1"/>
    <xf numFmtId="0" fontId="0" fillId="2" borderId="3" xfId="0" applyFill="1" applyBorder="1"/>
    <xf numFmtId="164" fontId="2" fillId="3" borderId="5" xfId="2" applyNumberFormat="1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2" applyNumberFormat="1" applyFont="1" applyFill="1"/>
    <xf numFmtId="0" fontId="0" fillId="2" borderId="4" xfId="0" applyFill="1" applyBorder="1" applyAlignment="1">
      <alignment horizontal="left"/>
    </xf>
    <xf numFmtId="164" fontId="0" fillId="2" borderId="4" xfId="2" applyNumberFormat="1" applyFont="1" applyFill="1" applyBorder="1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5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1" fillId="2" borderId="0" xfId="1" applyNumberFormat="1" applyFont="1" applyFill="1"/>
    <xf numFmtId="0" fontId="1" fillId="2" borderId="0" xfId="0" applyFont="1" applyFill="1"/>
    <xf numFmtId="166" fontId="0" fillId="2" borderId="1" xfId="0" applyNumberFormat="1" applyFill="1" applyBorder="1"/>
    <xf numFmtId="0" fontId="8" fillId="2" borderId="0" xfId="0" applyFont="1" applyFill="1"/>
    <xf numFmtId="0" fontId="10" fillId="2" borderId="0" xfId="4" applyFill="1"/>
    <xf numFmtId="0" fontId="0" fillId="2" borderId="0" xfId="0" quotePrefix="1" applyFill="1" applyAlignment="1">
      <alignment horizontal="right"/>
    </xf>
    <xf numFmtId="164" fontId="0" fillId="2" borderId="0" xfId="2" applyNumberFormat="1" applyFont="1" applyFill="1" applyBorder="1"/>
    <xf numFmtId="164" fontId="2" fillId="3" borderId="0" xfId="2" applyNumberFormat="1" applyFont="1" applyFill="1" applyBorder="1"/>
    <xf numFmtId="9" fontId="7" fillId="2" borderId="0" xfId="0" applyNumberFormat="1" applyFont="1" applyFill="1"/>
    <xf numFmtId="167" fontId="0" fillId="2" borderId="0" xfId="3" applyNumberFormat="1" applyFont="1" applyFill="1" applyAlignment="1">
      <alignment horizontal="left"/>
    </xf>
    <xf numFmtId="165" fontId="2" fillId="2" borderId="0" xfId="1" applyNumberFormat="1" applyFont="1" applyFill="1"/>
    <xf numFmtId="165" fontId="2" fillId="2" borderId="0" xfId="0" applyNumberFormat="1" applyFont="1" applyFill="1"/>
    <xf numFmtId="164" fontId="2" fillId="2" borderId="0" xfId="0" applyNumberFormat="1" applyFont="1" applyFill="1"/>
    <xf numFmtId="0" fontId="12" fillId="2" borderId="0" xfId="0" applyFont="1" applyFill="1" applyAlignment="1">
      <alignment horizontal="right"/>
    </xf>
    <xf numFmtId="0" fontId="9" fillId="5" borderId="4" xfId="0" applyFont="1" applyFill="1" applyBorder="1" applyAlignment="1">
      <alignment horizontal="left"/>
    </xf>
    <xf numFmtId="9" fontId="9" fillId="5" borderId="4" xfId="3" applyFont="1" applyFill="1" applyBorder="1"/>
    <xf numFmtId="0" fontId="0" fillId="6" borderId="0" xfId="0" applyFill="1"/>
    <xf numFmtId="0" fontId="13" fillId="2" borderId="0" xfId="0" applyFont="1" applyFill="1"/>
    <xf numFmtId="9" fontId="7" fillId="2" borderId="0" xfId="3" applyFont="1" applyFill="1"/>
    <xf numFmtId="0" fontId="6" fillId="2" borderId="0" xfId="0" applyFont="1" applyFill="1" applyAlignment="1">
      <alignment horizontal="left" vertical="top" wrapText="1"/>
    </xf>
    <xf numFmtId="0" fontId="6" fillId="2" borderId="0" xfId="0" quotePrefix="1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re.com/app/enrollment/seeker/cc/tax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D3C1-B54D-4C3B-9C9C-740A38E41DFB}">
  <sheetPr>
    <pageSetUpPr fitToPage="1"/>
  </sheetPr>
  <dimension ref="A1:P125"/>
  <sheetViews>
    <sheetView tabSelected="1" zoomScale="90" zoomScaleNormal="90" workbookViewId="0">
      <selection activeCell="C9" sqref="C9"/>
    </sheetView>
  </sheetViews>
  <sheetFormatPr defaultRowHeight="14.4" x14ac:dyDescent="0.3"/>
  <cols>
    <col min="1" max="1" width="1.6640625" customWidth="1"/>
    <col min="2" max="2" width="2.5546875" customWidth="1"/>
    <col min="3" max="3" width="26.88671875" customWidth="1"/>
    <col min="4" max="5" width="14.44140625" customWidth="1"/>
    <col min="6" max="6" width="14.77734375" customWidth="1"/>
    <col min="7" max="7" width="14.5546875" customWidth="1"/>
    <col min="8" max="8" width="13" customWidth="1"/>
    <col min="9" max="9" width="1.44140625" customWidth="1"/>
    <col min="10" max="10" width="46.77734375" customWidth="1"/>
    <col min="11" max="11" width="10.77734375" customWidth="1"/>
    <col min="12" max="12" width="11.109375" customWidth="1"/>
    <col min="13" max="13" width="10.77734375" customWidth="1"/>
  </cols>
  <sheetData>
    <row r="1" spans="1:16" ht="18" x14ac:dyDescent="0.35">
      <c r="A1" s="59" t="s">
        <v>0</v>
      </c>
      <c r="B1" s="1"/>
      <c r="C1" s="1"/>
      <c r="D1" s="1"/>
      <c r="E1" s="1"/>
      <c r="F1" s="1"/>
      <c r="G1" s="45"/>
      <c r="H1" s="55" t="s">
        <v>51</v>
      </c>
      <c r="I1" s="1"/>
      <c r="J1" s="1"/>
      <c r="K1" s="1"/>
      <c r="L1" s="1"/>
      <c r="M1" s="1"/>
      <c r="N1" s="1"/>
      <c r="O1" s="1"/>
      <c r="P1" s="1"/>
    </row>
    <row r="2" spans="1:16" ht="7.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 t="s">
        <v>49</v>
      </c>
      <c r="B3" s="1"/>
      <c r="C3" s="34" t="s">
        <v>50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0.8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.8" customHeight="1" thickBot="1" x14ac:dyDescent="0.35">
      <c r="A5" s="1"/>
      <c r="B5" s="1"/>
      <c r="C5" s="40" t="s">
        <v>42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1"/>
      <c r="B6" s="1"/>
      <c r="C6" s="1"/>
      <c r="D6" s="2"/>
      <c r="E6" s="1"/>
      <c r="F6" s="1"/>
      <c r="G6" s="16" t="s">
        <v>24</v>
      </c>
      <c r="H6" s="16" t="s">
        <v>26</v>
      </c>
      <c r="I6" s="1"/>
      <c r="J6" s="1"/>
      <c r="K6" s="1"/>
      <c r="L6" s="1"/>
      <c r="M6" s="1"/>
      <c r="N6" s="47" t="s">
        <v>58</v>
      </c>
      <c r="O6" s="1"/>
      <c r="P6" s="1"/>
    </row>
    <row r="7" spans="1:16" ht="16.8" thickBot="1" x14ac:dyDescent="0.35">
      <c r="A7" s="3"/>
      <c r="B7" s="3" t="s">
        <v>22</v>
      </c>
      <c r="C7" s="3"/>
      <c r="D7" s="4" t="s">
        <v>1</v>
      </c>
      <c r="E7" s="4" t="s">
        <v>32</v>
      </c>
      <c r="F7" s="4" t="s">
        <v>33</v>
      </c>
      <c r="G7" s="17" t="s">
        <v>25</v>
      </c>
      <c r="H7" s="17" t="s">
        <v>25</v>
      </c>
      <c r="I7" s="12"/>
      <c r="J7" s="5" t="s">
        <v>31</v>
      </c>
      <c r="K7" s="6" t="s">
        <v>10</v>
      </c>
      <c r="L7" s="6" t="s">
        <v>11</v>
      </c>
      <c r="M7" s="6" t="s">
        <v>21</v>
      </c>
      <c r="N7" s="50">
        <v>0.5</v>
      </c>
      <c r="O7" s="1"/>
      <c r="P7" s="1"/>
    </row>
    <row r="8" spans="1:16" x14ac:dyDescent="0.3">
      <c r="A8" s="1"/>
      <c r="B8" s="1"/>
      <c r="C8" s="1"/>
      <c r="D8" s="1"/>
      <c r="E8" s="1"/>
      <c r="F8" s="1"/>
      <c r="G8" s="18"/>
      <c r="H8" s="18"/>
      <c r="I8" s="1"/>
      <c r="J8" s="1"/>
      <c r="K8" s="1"/>
      <c r="L8" s="1"/>
      <c r="M8" s="1"/>
      <c r="N8" s="1"/>
      <c r="O8" s="1"/>
      <c r="P8" s="1"/>
    </row>
    <row r="9" spans="1:16" ht="13.95" customHeight="1" x14ac:dyDescent="0.3">
      <c r="A9" s="1"/>
      <c r="B9" s="12" t="s">
        <v>2</v>
      </c>
      <c r="C9" s="1"/>
      <c r="D9" s="1"/>
      <c r="E9" s="1"/>
      <c r="F9" s="1"/>
      <c r="G9" s="18"/>
      <c r="H9" s="18"/>
      <c r="I9" s="1"/>
      <c r="J9" s="1"/>
      <c r="K9" s="7"/>
      <c r="L9" s="1"/>
      <c r="M9" s="1"/>
      <c r="N9" s="1"/>
      <c r="O9" s="1"/>
      <c r="P9" s="1"/>
    </row>
    <row r="10" spans="1:16" ht="13.95" customHeight="1" x14ac:dyDescent="0.3">
      <c r="A10" s="1"/>
      <c r="B10" s="12"/>
      <c r="C10" s="1" t="s">
        <v>40</v>
      </c>
      <c r="D10" s="8">
        <v>1800</v>
      </c>
      <c r="E10" s="8">
        <v>0</v>
      </c>
      <c r="F10" s="8">
        <v>0</v>
      </c>
      <c r="G10" s="30">
        <f>SUM(E10:F10)</f>
        <v>0</v>
      </c>
      <c r="H10" s="20">
        <f>G10/D10</f>
        <v>0</v>
      </c>
      <c r="I10" s="1"/>
      <c r="J10" s="1" t="s">
        <v>55</v>
      </c>
      <c r="K10" s="52">
        <v>1800</v>
      </c>
      <c r="L10" s="1"/>
      <c r="M10" s="1"/>
      <c r="N10" s="1"/>
      <c r="O10" s="1"/>
      <c r="P10" s="1"/>
    </row>
    <row r="11" spans="1:16" ht="13.95" customHeight="1" x14ac:dyDescent="0.3">
      <c r="A11" s="1"/>
      <c r="B11" s="12"/>
      <c r="C11" s="9" t="s">
        <v>62</v>
      </c>
      <c r="D11" s="10">
        <v>83</v>
      </c>
      <c r="E11" s="10">
        <v>0</v>
      </c>
      <c r="F11" s="10">
        <v>0</v>
      </c>
      <c r="G11" s="30">
        <f>SUM(E11:F11)</f>
        <v>0</v>
      </c>
      <c r="H11" s="22">
        <f>G11/D11</f>
        <v>0</v>
      </c>
      <c r="I11" s="1"/>
      <c r="J11" s="1" t="s">
        <v>61</v>
      </c>
      <c r="K11" s="7">
        <v>250</v>
      </c>
      <c r="L11" s="53">
        <f>K11/3</f>
        <v>83.333333333333329</v>
      </c>
      <c r="M11" s="1"/>
      <c r="N11" s="35">
        <f>(K10+L11)*N7</f>
        <v>941.66666666666663</v>
      </c>
      <c r="O11" s="1"/>
      <c r="P11" s="1"/>
    </row>
    <row r="12" spans="1:16" ht="10.199999999999999" customHeight="1" x14ac:dyDescent="0.3">
      <c r="A12" s="1"/>
      <c r="B12" s="12"/>
      <c r="C12" s="1"/>
      <c r="D12" s="48"/>
      <c r="E12" s="48"/>
      <c r="F12" s="48"/>
      <c r="G12" s="49"/>
      <c r="H12" s="25"/>
      <c r="I12" s="1"/>
      <c r="J12" s="1"/>
      <c r="K12" s="7"/>
      <c r="L12" s="11"/>
      <c r="M12" s="1"/>
      <c r="N12" s="11"/>
      <c r="O12" s="1"/>
      <c r="P12" s="1"/>
    </row>
    <row r="13" spans="1:16" ht="13.95" customHeight="1" x14ac:dyDescent="0.3">
      <c r="A13" s="1"/>
      <c r="B13" s="12" t="s">
        <v>7</v>
      </c>
      <c r="C13" s="1"/>
      <c r="D13" s="48"/>
      <c r="E13" s="48"/>
      <c r="F13" s="48"/>
      <c r="G13" s="49"/>
      <c r="H13" s="25"/>
      <c r="I13" s="1"/>
      <c r="J13" s="1"/>
      <c r="K13" s="7"/>
      <c r="L13" s="11"/>
      <c r="M13" s="1"/>
      <c r="N13" s="11"/>
      <c r="O13" s="1"/>
      <c r="P13" s="1"/>
    </row>
    <row r="14" spans="1:16" ht="13.95" customHeight="1" x14ac:dyDescent="0.3">
      <c r="A14" s="1"/>
      <c r="B14" s="12"/>
      <c r="C14" s="1" t="s">
        <v>64</v>
      </c>
      <c r="D14" s="8">
        <f>N14</f>
        <v>240</v>
      </c>
      <c r="E14" s="8">
        <v>0</v>
      </c>
      <c r="F14" s="8">
        <v>0</v>
      </c>
      <c r="G14" s="30">
        <f>SUM(E14:F14)</f>
        <v>0</v>
      </c>
      <c r="H14" s="20">
        <f>G14/D14</f>
        <v>0</v>
      </c>
      <c r="I14" s="1"/>
      <c r="J14" s="1" t="s">
        <v>65</v>
      </c>
      <c r="K14" s="7">
        <f>1200</f>
        <v>1200</v>
      </c>
      <c r="L14" s="60">
        <v>0.2</v>
      </c>
      <c r="N14" s="35">
        <f>K14*L14</f>
        <v>240</v>
      </c>
      <c r="O14" s="1"/>
      <c r="P14" s="1"/>
    </row>
    <row r="15" spans="1:16" ht="13.95" customHeight="1" x14ac:dyDescent="0.3">
      <c r="A15" s="1"/>
      <c r="B15" s="12"/>
      <c r="C15" s="9" t="s">
        <v>63</v>
      </c>
      <c r="D15" s="10">
        <v>0</v>
      </c>
      <c r="E15" s="10">
        <v>0</v>
      </c>
      <c r="F15" s="10">
        <v>0</v>
      </c>
      <c r="G15" s="21">
        <f t="shared" ref="G15" si="0">SUM(E15:F15)</f>
        <v>0</v>
      </c>
      <c r="H15" s="22" t="e">
        <f>G15/D15</f>
        <v>#DIV/0!</v>
      </c>
      <c r="I15" s="1"/>
      <c r="J15" s="58" t="s">
        <v>68</v>
      </c>
      <c r="K15" s="7"/>
      <c r="L15" s="11"/>
      <c r="M15" s="1"/>
      <c r="N15" s="11"/>
      <c r="O15" s="1"/>
      <c r="P15" s="1"/>
    </row>
    <row r="16" spans="1:16" ht="10.199999999999999" customHeight="1" x14ac:dyDescent="0.3">
      <c r="A16" s="1"/>
      <c r="B16" s="12"/>
      <c r="C16" s="1"/>
      <c r="D16" s="8"/>
      <c r="E16" s="8"/>
      <c r="F16" s="8"/>
      <c r="G16" s="19"/>
      <c r="H16" s="23"/>
      <c r="I16" s="1"/>
      <c r="J16" s="1"/>
      <c r="K16" s="7"/>
      <c r="L16" s="1"/>
      <c r="M16" s="1"/>
      <c r="N16" s="1"/>
      <c r="O16" s="1"/>
      <c r="P16" s="1"/>
    </row>
    <row r="17" spans="1:16" ht="13.95" customHeight="1" x14ac:dyDescent="0.3">
      <c r="A17" s="1"/>
      <c r="B17" s="12" t="s">
        <v>3</v>
      </c>
      <c r="C17" s="1"/>
      <c r="D17" s="8"/>
      <c r="E17" s="8"/>
      <c r="F17" s="8"/>
      <c r="G17" s="19"/>
      <c r="H17" s="23"/>
      <c r="I17" s="1"/>
      <c r="J17" s="1"/>
      <c r="K17" s="7"/>
      <c r="L17" s="1"/>
      <c r="M17" s="1"/>
      <c r="N17" s="1"/>
      <c r="O17" s="1"/>
      <c r="P17" s="1"/>
    </row>
    <row r="18" spans="1:16" ht="13.95" customHeight="1" x14ac:dyDescent="0.3">
      <c r="A18" s="1"/>
      <c r="B18" s="12"/>
      <c r="C18" s="1" t="s">
        <v>4</v>
      </c>
      <c r="D18" s="8">
        <v>122.58</v>
      </c>
      <c r="E18" s="8">
        <v>0</v>
      </c>
      <c r="F18" s="8">
        <v>0</v>
      </c>
      <c r="G18" s="19">
        <f t="shared" ref="G18:G21" si="1">SUM(E18:F18)</f>
        <v>0</v>
      </c>
      <c r="H18" s="20">
        <f t="shared" ref="H18:H21" si="2">G18/D18</f>
        <v>0</v>
      </c>
      <c r="I18" s="1"/>
      <c r="J18" s="1" t="s">
        <v>14</v>
      </c>
      <c r="K18" s="7">
        <v>122.58</v>
      </c>
      <c r="L18" s="1"/>
      <c r="M18" s="11">
        <f>K18*12</f>
        <v>1470.96</v>
      </c>
      <c r="N18" s="1"/>
      <c r="O18" s="1"/>
      <c r="P18" s="1"/>
    </row>
    <row r="19" spans="1:16" ht="13.95" customHeight="1" x14ac:dyDescent="0.3">
      <c r="A19" s="1"/>
      <c r="B19" s="12"/>
      <c r="C19" s="9" t="s">
        <v>5</v>
      </c>
      <c r="D19" s="10">
        <f>K19/12</f>
        <v>41.666666666666664</v>
      </c>
      <c r="E19" s="10">
        <v>0</v>
      </c>
      <c r="F19" s="10">
        <v>0</v>
      </c>
      <c r="G19" s="21">
        <f t="shared" si="1"/>
        <v>0</v>
      </c>
      <c r="H19" s="22">
        <f t="shared" si="2"/>
        <v>0</v>
      </c>
      <c r="I19" s="1"/>
      <c r="J19" s="1" t="s">
        <v>12</v>
      </c>
      <c r="K19" s="7">
        <v>500</v>
      </c>
      <c r="L19" s="1"/>
      <c r="M19" s="1"/>
      <c r="N19" s="1"/>
      <c r="O19" s="1"/>
      <c r="P19" s="1"/>
    </row>
    <row r="20" spans="1:16" ht="13.95" customHeight="1" x14ac:dyDescent="0.3">
      <c r="A20" s="1"/>
      <c r="B20" s="12"/>
      <c r="C20" s="9" t="s">
        <v>13</v>
      </c>
      <c r="D20" s="10">
        <v>50</v>
      </c>
      <c r="E20" s="10">
        <v>50</v>
      </c>
      <c r="F20" s="10">
        <v>0</v>
      </c>
      <c r="G20" s="21">
        <f t="shared" si="1"/>
        <v>50</v>
      </c>
      <c r="H20" s="22">
        <f t="shared" si="2"/>
        <v>1</v>
      </c>
      <c r="I20" s="1"/>
      <c r="J20" s="1" t="s">
        <v>23</v>
      </c>
      <c r="K20" s="7"/>
      <c r="L20" s="1"/>
      <c r="M20" s="1"/>
      <c r="N20" s="1"/>
      <c r="O20" s="1"/>
      <c r="P20" s="1"/>
    </row>
    <row r="21" spans="1:16" ht="13.95" customHeight="1" x14ac:dyDescent="0.3">
      <c r="A21" s="1"/>
      <c r="B21" s="12"/>
      <c r="C21" s="9" t="s">
        <v>17</v>
      </c>
      <c r="D21" s="10">
        <f>90*0.5</f>
        <v>45</v>
      </c>
      <c r="E21" s="10">
        <v>0</v>
      </c>
      <c r="F21" s="10">
        <v>25</v>
      </c>
      <c r="G21" s="21">
        <f t="shared" si="1"/>
        <v>25</v>
      </c>
      <c r="H21" s="22">
        <f t="shared" si="2"/>
        <v>0.55555555555555558</v>
      </c>
      <c r="I21" s="1"/>
      <c r="J21" s="1" t="s">
        <v>18</v>
      </c>
      <c r="K21" s="7">
        <v>90</v>
      </c>
      <c r="L21" s="1"/>
      <c r="M21" s="1"/>
      <c r="N21" s="35">
        <f>SUM(D18:D21)</f>
        <v>259.24666666666667</v>
      </c>
      <c r="P21" s="1"/>
    </row>
    <row r="22" spans="1:16" ht="10.199999999999999" customHeight="1" x14ac:dyDescent="0.3">
      <c r="A22" s="1"/>
      <c r="B22" s="12"/>
      <c r="C22" s="1"/>
      <c r="D22" s="8"/>
      <c r="E22" s="8"/>
      <c r="F22" s="8"/>
      <c r="G22" s="19"/>
      <c r="H22" s="23"/>
      <c r="I22" s="1"/>
      <c r="J22" s="1"/>
      <c r="K22" s="7"/>
      <c r="L22" s="1"/>
      <c r="M22" s="1"/>
      <c r="N22" s="1"/>
      <c r="O22" s="1"/>
      <c r="P22" s="1"/>
    </row>
    <row r="23" spans="1:16" ht="13.95" customHeight="1" x14ac:dyDescent="0.3">
      <c r="A23" s="1"/>
      <c r="B23" s="12" t="s">
        <v>20</v>
      </c>
      <c r="C23" s="1"/>
      <c r="D23" s="8"/>
      <c r="E23" s="8"/>
      <c r="F23" s="8"/>
      <c r="G23" s="19"/>
      <c r="H23" s="24"/>
      <c r="I23" s="1"/>
      <c r="J23" s="1"/>
      <c r="K23" s="7"/>
      <c r="L23" s="1"/>
      <c r="M23" s="1"/>
      <c r="N23" s="1"/>
      <c r="O23" s="1"/>
      <c r="P23" s="1"/>
    </row>
    <row r="24" spans="1:16" ht="13.95" customHeight="1" x14ac:dyDescent="0.3">
      <c r="A24" s="1"/>
      <c r="B24" s="12"/>
      <c r="C24" s="1" t="s">
        <v>8</v>
      </c>
      <c r="D24" s="8">
        <v>74.290000000000006</v>
      </c>
      <c r="E24" s="8">
        <v>0</v>
      </c>
      <c r="F24" s="8">
        <v>74</v>
      </c>
      <c r="G24" s="19">
        <f t="shared" ref="G24:G29" si="3">SUM(E24:F24)</f>
        <v>74</v>
      </c>
      <c r="H24" s="25">
        <f t="shared" ref="H24:H25" si="4">G24/D24</f>
        <v>0.99609637905505444</v>
      </c>
      <c r="I24" s="1"/>
      <c r="J24" s="1" t="s">
        <v>15</v>
      </c>
      <c r="K24" s="7">
        <v>74.290000000000006</v>
      </c>
      <c r="L24" s="1"/>
      <c r="M24" s="1"/>
      <c r="N24" s="1"/>
      <c r="O24" s="1"/>
      <c r="P24" s="1"/>
    </row>
    <row r="25" spans="1:16" ht="13.95" customHeight="1" x14ac:dyDescent="0.3">
      <c r="A25" s="1"/>
      <c r="B25" s="12"/>
      <c r="C25" s="9" t="s">
        <v>19</v>
      </c>
      <c r="D25" s="10">
        <v>10</v>
      </c>
      <c r="E25" s="10">
        <v>0</v>
      </c>
      <c r="F25" s="10">
        <v>10</v>
      </c>
      <c r="G25" s="21">
        <f t="shared" si="3"/>
        <v>10</v>
      </c>
      <c r="H25" s="22">
        <f t="shared" si="4"/>
        <v>1</v>
      </c>
      <c r="I25" s="1"/>
      <c r="J25" s="1" t="s">
        <v>56</v>
      </c>
      <c r="K25" s="7">
        <v>10</v>
      </c>
      <c r="L25" s="1"/>
      <c r="M25" s="1"/>
      <c r="N25" s="1"/>
      <c r="O25" s="1"/>
      <c r="P25" s="1"/>
    </row>
    <row r="26" spans="1:16" ht="13.95" customHeight="1" x14ac:dyDescent="0.3">
      <c r="A26" s="1"/>
      <c r="B26" s="12"/>
      <c r="C26" s="9" t="s">
        <v>41</v>
      </c>
      <c r="D26" s="10">
        <v>21</v>
      </c>
      <c r="E26" s="10">
        <v>21</v>
      </c>
      <c r="F26" s="10">
        <v>0</v>
      </c>
      <c r="G26" s="21">
        <f t="shared" ref="G26" si="5">SUM(E26:F26)</f>
        <v>21</v>
      </c>
      <c r="H26" s="22">
        <f t="shared" ref="H26" si="6">G26/D26</f>
        <v>1</v>
      </c>
      <c r="I26" s="1"/>
      <c r="J26" s="1" t="s">
        <v>37</v>
      </c>
      <c r="K26" s="7">
        <f>250/12</f>
        <v>20.833333333333332</v>
      </c>
      <c r="L26" s="1"/>
      <c r="M26" s="1"/>
      <c r="N26" s="1"/>
      <c r="O26" s="1"/>
      <c r="P26" s="1"/>
    </row>
    <row r="27" spans="1:16" ht="13.95" customHeight="1" x14ac:dyDescent="0.3">
      <c r="A27" s="1"/>
      <c r="B27" s="12"/>
      <c r="C27" s="9" t="s">
        <v>39</v>
      </c>
      <c r="D27" s="10">
        <v>0</v>
      </c>
      <c r="E27" s="10">
        <v>0</v>
      </c>
      <c r="F27" s="10">
        <v>0</v>
      </c>
      <c r="G27" s="21">
        <f t="shared" ref="G27" si="7">SUM(E27:F27)</f>
        <v>0</v>
      </c>
      <c r="H27" s="22" t="e">
        <f t="shared" ref="H27" si="8">G27/D27</f>
        <v>#DIV/0!</v>
      </c>
      <c r="I27" s="1"/>
      <c r="J27" s="58" t="s">
        <v>68</v>
      </c>
      <c r="K27" s="7"/>
      <c r="L27" s="1"/>
      <c r="M27" s="1"/>
      <c r="N27" s="1"/>
      <c r="O27" s="1"/>
      <c r="P27" s="1"/>
    </row>
    <row r="28" spans="1:16" ht="13.95" customHeight="1" x14ac:dyDescent="0.3">
      <c r="A28" s="1"/>
      <c r="B28" s="12"/>
      <c r="C28" s="9" t="s">
        <v>30</v>
      </c>
      <c r="D28" s="10">
        <v>0</v>
      </c>
      <c r="E28" s="10">
        <v>0</v>
      </c>
      <c r="F28" s="10">
        <v>0</v>
      </c>
      <c r="G28" s="21">
        <f t="shared" si="3"/>
        <v>0</v>
      </c>
      <c r="H28" s="22" t="e">
        <f>G28/D28</f>
        <v>#DIV/0!</v>
      </c>
      <c r="I28" s="1"/>
      <c r="J28" t="s">
        <v>69</v>
      </c>
      <c r="K28" s="7">
        <v>1700</v>
      </c>
      <c r="L28" s="1"/>
      <c r="M28" s="1"/>
      <c r="N28" s="46" t="s">
        <v>54</v>
      </c>
      <c r="O28" s="1"/>
      <c r="P28" s="1"/>
    </row>
    <row r="29" spans="1:16" ht="13.95" customHeight="1" x14ac:dyDescent="0.3">
      <c r="A29" s="1"/>
      <c r="B29" s="12"/>
      <c r="C29" s="9" t="s">
        <v>72</v>
      </c>
      <c r="D29" s="10">
        <v>0</v>
      </c>
      <c r="E29" s="10">
        <v>0</v>
      </c>
      <c r="F29" s="10">
        <v>0</v>
      </c>
      <c r="G29" s="21">
        <f t="shared" si="3"/>
        <v>0</v>
      </c>
      <c r="H29" s="22" t="e">
        <f t="shared" ref="H29" si="9">G29/D29</f>
        <v>#DIV/0!</v>
      </c>
      <c r="I29" s="1"/>
      <c r="J29" s="58" t="s">
        <v>68</v>
      </c>
      <c r="K29" s="7"/>
      <c r="L29" s="1"/>
      <c r="M29" s="1"/>
      <c r="N29" s="46"/>
      <c r="O29" s="1"/>
      <c r="P29" s="1"/>
    </row>
    <row r="30" spans="1:16" ht="10.199999999999999" customHeight="1" x14ac:dyDescent="0.3">
      <c r="A30" s="1"/>
      <c r="B30" s="12"/>
      <c r="C30" s="1"/>
      <c r="D30" s="8"/>
      <c r="E30" s="8"/>
      <c r="F30" s="8"/>
      <c r="G30" s="19"/>
      <c r="H30" s="23"/>
      <c r="I30" s="1"/>
      <c r="J30" s="1"/>
      <c r="K30" s="7"/>
      <c r="L30" s="1"/>
      <c r="M30" s="1"/>
      <c r="N30" s="1"/>
      <c r="O30" s="1"/>
      <c r="P30" s="1"/>
    </row>
    <row r="31" spans="1:16" ht="13.95" customHeight="1" x14ac:dyDescent="0.3">
      <c r="A31" s="1"/>
      <c r="B31" s="12" t="s">
        <v>6</v>
      </c>
      <c r="C31" s="1"/>
      <c r="D31" s="8"/>
      <c r="E31" s="8"/>
      <c r="F31" s="8"/>
      <c r="G31" s="19"/>
      <c r="H31" s="24"/>
      <c r="I31" s="1"/>
      <c r="J31" s="1"/>
      <c r="K31" s="7"/>
      <c r="L31" s="1"/>
      <c r="M31" s="1"/>
      <c r="N31" s="1"/>
      <c r="O31" s="1"/>
      <c r="P31" s="1"/>
    </row>
    <row r="32" spans="1:16" ht="13.95" customHeight="1" x14ac:dyDescent="0.3">
      <c r="A32" s="1"/>
      <c r="B32" s="12"/>
      <c r="C32" s="1" t="s">
        <v>4</v>
      </c>
      <c r="D32" s="8">
        <v>50</v>
      </c>
      <c r="E32" s="8">
        <v>0</v>
      </c>
      <c r="F32" s="8">
        <v>0</v>
      </c>
      <c r="G32" s="19">
        <f t="shared" ref="G32:G34" si="10">SUM(E32:F32)</f>
        <v>0</v>
      </c>
      <c r="H32" s="25">
        <f t="shared" ref="H32:H34" si="11">G32/D32</f>
        <v>0</v>
      </c>
      <c r="I32" s="1"/>
      <c r="J32" s="1" t="s">
        <v>29</v>
      </c>
      <c r="K32" s="7">
        <v>50</v>
      </c>
      <c r="L32" s="1"/>
      <c r="M32" s="1"/>
      <c r="N32" s="1"/>
      <c r="O32" s="1"/>
      <c r="P32" s="1"/>
    </row>
    <row r="33" spans="1:16" ht="13.95" customHeight="1" x14ac:dyDescent="0.3">
      <c r="A33" s="1"/>
      <c r="B33" s="12"/>
      <c r="C33" s="9" t="s">
        <v>9</v>
      </c>
      <c r="D33" s="10">
        <v>63</v>
      </c>
      <c r="E33" s="10">
        <v>0</v>
      </c>
      <c r="F33" s="10">
        <v>0</v>
      </c>
      <c r="G33" s="21">
        <f t="shared" si="10"/>
        <v>0</v>
      </c>
      <c r="H33" s="22">
        <f t="shared" si="11"/>
        <v>0</v>
      </c>
      <c r="I33" s="1"/>
      <c r="J33" s="1" t="s">
        <v>16</v>
      </c>
      <c r="K33" s="7">
        <f>(25*2)+(150/12)</f>
        <v>62.5</v>
      </c>
      <c r="L33" s="1"/>
      <c r="M33" s="1"/>
      <c r="N33" s="1"/>
      <c r="O33" s="1"/>
      <c r="P33" s="1"/>
    </row>
    <row r="34" spans="1:16" ht="13.95" customHeight="1" x14ac:dyDescent="0.3">
      <c r="A34" s="1"/>
      <c r="B34" s="12"/>
      <c r="C34" s="9" t="s">
        <v>27</v>
      </c>
      <c r="D34" s="10">
        <v>40</v>
      </c>
      <c r="E34" s="10">
        <v>0</v>
      </c>
      <c r="F34" s="10">
        <v>0</v>
      </c>
      <c r="G34" s="21">
        <f t="shared" si="10"/>
        <v>0</v>
      </c>
      <c r="H34" s="22">
        <f t="shared" si="11"/>
        <v>0</v>
      </c>
      <c r="I34" s="1"/>
      <c r="J34" s="1" t="s">
        <v>28</v>
      </c>
      <c r="K34" s="7">
        <v>40</v>
      </c>
      <c r="L34" s="1"/>
      <c r="M34" s="1"/>
      <c r="N34" s="54">
        <f>SUM(D32:D34)</f>
        <v>153</v>
      </c>
      <c r="O34" s="1"/>
      <c r="P34" s="1"/>
    </row>
    <row r="35" spans="1:16" ht="10.199999999999999" customHeight="1" x14ac:dyDescent="0.3">
      <c r="A35" s="1"/>
      <c r="B35" s="1"/>
      <c r="C35" s="1"/>
      <c r="D35" s="1"/>
      <c r="E35" s="1"/>
      <c r="F35" s="1"/>
      <c r="G35" s="26"/>
      <c r="H35" s="18"/>
      <c r="I35" s="1"/>
      <c r="J35" s="1"/>
      <c r="K35" s="7"/>
      <c r="L35" s="1"/>
      <c r="M35" s="1"/>
      <c r="N35" s="1"/>
      <c r="O35" s="1"/>
      <c r="P35" s="1"/>
    </row>
    <row r="36" spans="1:16" ht="15" thickBot="1" x14ac:dyDescent="0.35">
      <c r="A36" s="29"/>
      <c r="B36" s="29"/>
      <c r="C36" s="13" t="s">
        <v>24</v>
      </c>
      <c r="D36" s="14">
        <f>SUM(D10:D35)</f>
        <v>2640.5366666666664</v>
      </c>
      <c r="E36" s="14">
        <f>SUM(E10:E35)</f>
        <v>71</v>
      </c>
      <c r="F36" s="14">
        <f>SUM(F10:F35)</f>
        <v>109</v>
      </c>
      <c r="G36" s="27">
        <f>SUM(E36:F36)</f>
        <v>180</v>
      </c>
      <c r="H36" s="28">
        <f>G36/D36</f>
        <v>6.8167960805947281E-2</v>
      </c>
      <c r="I36" s="1"/>
      <c r="J36" s="1"/>
      <c r="K36" s="7"/>
      <c r="L36" s="1"/>
      <c r="M36" s="1"/>
      <c r="N36" s="1"/>
      <c r="O36" s="1"/>
      <c r="P36" s="1"/>
    </row>
    <row r="37" spans="1:16" ht="5.4" customHeight="1" thickTop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7"/>
      <c r="L37" s="1"/>
      <c r="M37" s="1"/>
      <c r="N37" s="1"/>
      <c r="O37" s="1"/>
      <c r="P37" s="1"/>
    </row>
    <row r="38" spans="1:16" ht="10.8" customHeight="1" thickBo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7"/>
      <c r="L38" s="1"/>
      <c r="M38" s="1"/>
      <c r="N38" s="1"/>
      <c r="O38" s="1"/>
      <c r="P38" s="1"/>
    </row>
    <row r="39" spans="1:16" ht="16.2" thickBot="1" x14ac:dyDescent="0.35">
      <c r="A39" s="1"/>
      <c r="B39" s="1"/>
      <c r="C39" s="40" t="s">
        <v>43</v>
      </c>
      <c r="D39" s="1"/>
      <c r="E39" s="1"/>
      <c r="F39" s="1"/>
      <c r="G39" s="1"/>
      <c r="H39" s="1"/>
      <c r="I39" s="1"/>
      <c r="J39" s="1"/>
      <c r="K39" s="7"/>
      <c r="L39" s="1"/>
      <c r="M39" s="1"/>
      <c r="N39" s="1"/>
      <c r="O39" s="1"/>
      <c r="P39" s="1"/>
    </row>
    <row r="40" spans="1:16" ht="12.6" customHeight="1" x14ac:dyDescent="0.3">
      <c r="A40" s="1"/>
      <c r="B40" s="1"/>
      <c r="C40" s="41"/>
      <c r="D40" s="1"/>
      <c r="E40" s="64" t="s">
        <v>60</v>
      </c>
      <c r="F40" s="65"/>
      <c r="G40" s="65"/>
      <c r="H40" s="65"/>
      <c r="I40" s="1"/>
      <c r="J40" s="1"/>
      <c r="K40" s="7"/>
      <c r="L40" s="1"/>
      <c r="M40" s="1"/>
      <c r="N40" s="1"/>
      <c r="O40" s="1"/>
      <c r="P40" s="1"/>
    </row>
    <row r="41" spans="1:16" x14ac:dyDescent="0.3">
      <c r="A41" s="1"/>
      <c r="B41" s="1"/>
      <c r="C41" s="1"/>
      <c r="D41" s="42">
        <v>1</v>
      </c>
      <c r="E41" s="42">
        <f>D41+1</f>
        <v>2</v>
      </c>
      <c r="F41" s="42">
        <f t="shared" ref="F41:H41" si="12">E41+1</f>
        <v>3</v>
      </c>
      <c r="G41" s="42">
        <f t="shared" si="12"/>
        <v>4</v>
      </c>
      <c r="H41" s="42">
        <f t="shared" si="12"/>
        <v>5</v>
      </c>
      <c r="I41" s="43"/>
      <c r="J41" s="1"/>
      <c r="K41" s="7"/>
      <c r="L41" s="1"/>
      <c r="M41" s="1"/>
      <c r="N41" s="1"/>
      <c r="O41" s="1"/>
      <c r="P41" s="1"/>
    </row>
    <row r="42" spans="1:16" ht="15" thickBot="1" x14ac:dyDescent="0.35">
      <c r="A42" s="1"/>
      <c r="B42" s="1"/>
      <c r="C42" s="32" t="s">
        <v>48</v>
      </c>
      <c r="D42" s="44">
        <v>45809</v>
      </c>
      <c r="E42" s="44">
        <f>D42+365</f>
        <v>46174</v>
      </c>
      <c r="F42" s="44">
        <f t="shared" ref="F42:H42" si="13">E42+365</f>
        <v>46539</v>
      </c>
      <c r="G42" s="44">
        <f>F42+367</f>
        <v>46906</v>
      </c>
      <c r="H42" s="44">
        <f t="shared" si="13"/>
        <v>47271</v>
      </c>
      <c r="I42" s="1"/>
      <c r="J42" s="1"/>
      <c r="K42" s="7"/>
      <c r="L42" s="1"/>
      <c r="M42" s="1"/>
      <c r="N42" s="1"/>
      <c r="O42" s="1"/>
      <c r="P42" s="1"/>
    </row>
    <row r="43" spans="1:16" ht="18" customHeight="1" x14ac:dyDescent="0.3">
      <c r="A43" s="1"/>
      <c r="B43" s="1"/>
      <c r="C43" s="33" t="s">
        <v>66</v>
      </c>
      <c r="D43" s="48">
        <f>D36</f>
        <v>2640.5366666666664</v>
      </c>
      <c r="E43" s="48">
        <f>D43*(1+D57)</f>
        <v>2640.5366666666664</v>
      </c>
      <c r="F43" s="48">
        <f t="shared" ref="F43:H43" si="14">E43*(1+E57)</f>
        <v>2640.5366666666664</v>
      </c>
      <c r="G43" s="48">
        <f t="shared" si="14"/>
        <v>2640.5366666666664</v>
      </c>
      <c r="H43" s="48">
        <f t="shared" si="14"/>
        <v>2640.5366666666664</v>
      </c>
      <c r="I43" s="1"/>
      <c r="J43" s="1"/>
      <c r="K43" s="7"/>
      <c r="L43" s="1"/>
      <c r="M43" s="1"/>
      <c r="N43" s="1"/>
      <c r="O43" s="1"/>
      <c r="P43" s="1"/>
    </row>
    <row r="44" spans="1:16" ht="18" customHeight="1" x14ac:dyDescent="0.3">
      <c r="A44" s="1"/>
      <c r="B44" s="1"/>
      <c r="C44" s="33" t="s">
        <v>44</v>
      </c>
      <c r="D44" s="8">
        <v>71</v>
      </c>
      <c r="E44" s="8">
        <v>71</v>
      </c>
      <c r="F44" s="8">
        <v>21</v>
      </c>
      <c r="G44" s="8">
        <f>D10+D11+D14+N21+D25+E26</f>
        <v>2413.2466666666669</v>
      </c>
      <c r="H44" s="8">
        <f>H43</f>
        <v>2640.5366666666664</v>
      </c>
      <c r="I44" s="1"/>
      <c r="J44" s="1"/>
      <c r="K44" s="7"/>
      <c r="L44" s="1"/>
      <c r="M44" s="1"/>
      <c r="N44" s="1"/>
      <c r="O44" s="1"/>
      <c r="P44" s="1"/>
    </row>
    <row r="45" spans="1:16" ht="18" customHeight="1" x14ac:dyDescent="0.3">
      <c r="A45" s="1"/>
      <c r="B45" s="1"/>
      <c r="C45" s="36" t="s">
        <v>45</v>
      </c>
      <c r="D45" s="37">
        <v>109</v>
      </c>
      <c r="E45" s="37">
        <f>D45+471+123</f>
        <v>703</v>
      </c>
      <c r="F45" s="37">
        <f>N11+N14+N21</f>
        <v>1440.9133333333332</v>
      </c>
      <c r="G45" s="37">
        <v>74</v>
      </c>
      <c r="H45" s="37">
        <v>0</v>
      </c>
      <c r="I45" s="1"/>
      <c r="J45" s="1"/>
      <c r="K45" s="7"/>
      <c r="L45" s="1"/>
      <c r="M45" s="1"/>
      <c r="N45" s="1"/>
      <c r="O45" s="1"/>
      <c r="P45" s="1"/>
    </row>
    <row r="46" spans="1:16" ht="18" customHeight="1" x14ac:dyDescent="0.3">
      <c r="A46" s="1"/>
      <c r="B46" s="1"/>
      <c r="C46" s="34" t="s">
        <v>24</v>
      </c>
      <c r="D46" s="35">
        <f>SUM(D44:D45)</f>
        <v>180</v>
      </c>
      <c r="E46" s="35">
        <f t="shared" ref="E46:H46" si="15">SUM(E44:E45)</f>
        <v>774</v>
      </c>
      <c r="F46" s="35">
        <f t="shared" si="15"/>
        <v>1461.9133333333332</v>
      </c>
      <c r="G46" s="35">
        <f t="shared" si="15"/>
        <v>2487.2466666666669</v>
      </c>
      <c r="H46" s="35">
        <f t="shared" si="15"/>
        <v>2640.5366666666664</v>
      </c>
      <c r="I46" s="1"/>
      <c r="J46" s="1"/>
      <c r="K46" s="7"/>
      <c r="L46" s="1"/>
      <c r="M46" s="1"/>
      <c r="N46" s="1"/>
      <c r="O46" s="1"/>
      <c r="P46" s="1"/>
    </row>
    <row r="47" spans="1:16" ht="4.8" customHeight="1" x14ac:dyDescent="0.3">
      <c r="A47" s="1"/>
      <c r="B47" s="1"/>
      <c r="C47" s="34"/>
      <c r="D47" s="35"/>
      <c r="E47" s="35"/>
      <c r="F47" s="35"/>
      <c r="G47" s="35"/>
      <c r="H47" s="35"/>
      <c r="I47" s="1"/>
      <c r="J47" s="1"/>
      <c r="K47" s="7"/>
      <c r="L47" s="1"/>
      <c r="M47" s="1"/>
      <c r="N47" s="1"/>
      <c r="O47" s="1"/>
      <c r="P47" s="1"/>
    </row>
    <row r="48" spans="1:16" ht="15" customHeight="1" x14ac:dyDescent="0.3">
      <c r="A48" s="1"/>
      <c r="B48" s="1"/>
      <c r="C48" s="56" t="s">
        <v>52</v>
      </c>
      <c r="D48" s="57">
        <f>1-(D46/D43)</f>
        <v>0.93183203919405266</v>
      </c>
      <c r="E48" s="57">
        <f t="shared" ref="E48:H48" si="16">1-(E46/E43)</f>
        <v>0.70687776853442674</v>
      </c>
      <c r="F48" s="57">
        <f t="shared" si="16"/>
        <v>0.44635749550911996</v>
      </c>
      <c r="G48" s="57">
        <f t="shared" si="16"/>
        <v>5.8052592844131223E-2</v>
      </c>
      <c r="H48" s="57">
        <f t="shared" si="16"/>
        <v>0</v>
      </c>
      <c r="I48" s="1"/>
      <c r="J48" s="1"/>
      <c r="K48" s="7"/>
      <c r="L48" s="1"/>
      <c r="M48" s="1"/>
      <c r="N48" s="1"/>
      <c r="O48" s="1"/>
      <c r="P48" s="1"/>
    </row>
    <row r="49" spans="1:16" ht="4.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7"/>
      <c r="L49" s="1"/>
      <c r="M49" s="1"/>
      <c r="N49" s="1"/>
      <c r="O49" s="1"/>
      <c r="P49" s="1"/>
    </row>
    <row r="50" spans="1:16" ht="40.200000000000003" customHeight="1" x14ac:dyDescent="0.3">
      <c r="A50" s="1"/>
      <c r="B50" s="38"/>
      <c r="C50" s="39" t="s">
        <v>46</v>
      </c>
      <c r="D50" s="61" t="s">
        <v>47</v>
      </c>
      <c r="E50" s="62" t="s">
        <v>59</v>
      </c>
      <c r="F50" s="62" t="s">
        <v>70</v>
      </c>
      <c r="G50" s="63" t="s">
        <v>57</v>
      </c>
      <c r="H50" s="62" t="s">
        <v>67</v>
      </c>
      <c r="I50" s="1"/>
      <c r="J50" s="1"/>
      <c r="K50" s="7"/>
      <c r="L50" s="1"/>
      <c r="M50" s="1"/>
      <c r="N50" s="1"/>
      <c r="O50" s="1"/>
      <c r="P50" s="1"/>
    </row>
    <row r="51" spans="1:16" ht="13.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7"/>
      <c r="L51" s="1"/>
      <c r="M51" s="1"/>
      <c r="N51" s="1"/>
      <c r="O51" s="1"/>
      <c r="P51" s="1"/>
    </row>
    <row r="52" spans="1:16" x14ac:dyDescent="0.3">
      <c r="A52" s="15"/>
      <c r="B52" s="15" t="s">
        <v>34</v>
      </c>
      <c r="C52" s="15"/>
      <c r="D52" s="8"/>
      <c r="E52" s="8"/>
      <c r="F52" s="8"/>
      <c r="G52" s="8"/>
      <c r="H52" s="8"/>
      <c r="I52" s="1"/>
      <c r="J52" s="1"/>
      <c r="K52" s="7"/>
      <c r="L52" s="1"/>
      <c r="M52" s="1"/>
      <c r="N52" s="1"/>
      <c r="O52" s="1"/>
      <c r="P52" s="1"/>
    </row>
    <row r="53" spans="1:16" x14ac:dyDescent="0.3">
      <c r="A53" s="1"/>
      <c r="B53" s="31">
        <v>1</v>
      </c>
      <c r="C53" s="1" t="s">
        <v>35</v>
      </c>
      <c r="D53" s="8"/>
      <c r="E53" s="8"/>
      <c r="F53" s="8"/>
      <c r="G53" s="8"/>
      <c r="H53" s="8"/>
      <c r="I53" s="1"/>
      <c r="J53" s="1"/>
      <c r="K53" s="7"/>
      <c r="L53" s="1"/>
      <c r="M53" s="1"/>
      <c r="N53" s="1"/>
      <c r="O53" s="1"/>
      <c r="P53" s="1"/>
    </row>
    <row r="54" spans="1:16" x14ac:dyDescent="0.3">
      <c r="A54" s="1"/>
      <c r="B54" s="31">
        <v>2</v>
      </c>
      <c r="C54" s="1" t="s">
        <v>36</v>
      </c>
      <c r="D54" s="1"/>
      <c r="E54" s="1"/>
      <c r="F54" s="1"/>
      <c r="G54" s="1"/>
      <c r="H54" s="1"/>
      <c r="I54" s="1"/>
      <c r="J54" s="1"/>
      <c r="K54" s="7"/>
      <c r="L54" s="1"/>
      <c r="M54" s="1"/>
      <c r="N54" s="1"/>
      <c r="O54" s="1"/>
      <c r="P54" s="1"/>
    </row>
    <row r="55" spans="1:16" x14ac:dyDescent="0.3">
      <c r="A55" s="1"/>
      <c r="B55" s="31">
        <v>3</v>
      </c>
      <c r="C55" s="1" t="s">
        <v>53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">
      <c r="A56" s="1"/>
      <c r="B56" s="31">
        <v>4</v>
      </c>
      <c r="C56" s="1" t="s">
        <v>38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3">
      <c r="A57" s="1"/>
      <c r="B57" s="1">
        <v>5</v>
      </c>
      <c r="C57" s="1" t="s">
        <v>71</v>
      </c>
      <c r="D57" s="51"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</sheetData>
  <mergeCells count="1">
    <mergeCell ref="E40:H40"/>
  </mergeCells>
  <hyperlinks>
    <hyperlink ref="N28" r:id="rId1" xr:uid="{0F7C7A9C-E3E3-470F-B9D2-D92E0C562476}"/>
  </hyperlinks>
  <pageMargins left="0.7" right="0.7" top="0.75" bottom="0.75" header="0.3" footer="0.3"/>
  <pageSetup scale="85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FIT</vt:lpstr>
      <vt:lpstr>FIT!Print_Area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2025-05-30T20:57:54Z</cp:lastPrinted>
  <dcterms:created xsi:type="dcterms:W3CDTF">2025-05-23T13:18:37Z</dcterms:created>
  <dcterms:modified xsi:type="dcterms:W3CDTF">2025-05-30T20:58:04Z</dcterms:modified>
</cp:coreProperties>
</file>