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wns\Documents\BARD DOWNS LLC\DIYmoneytrack\CONTENT development\Blog content\College\"/>
    </mc:Choice>
  </mc:AlternateContent>
  <xr:revisionPtr revIDLastSave="0" documentId="13_ncr:1_{B00DADC2-80E3-43D4-B3FA-E4FCBA39AE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D" sheetId="1" r:id="rId1"/>
  </sheets>
  <definedNames>
    <definedName name="_xlnm.Print_Area" localSheetId="0">ROD!$A$1:$E$19</definedName>
  </definedNames>
  <calcPr calcId="191029"/>
</workbook>
</file>

<file path=xl/calcChain.xml><?xml version="1.0" encoding="utf-8"?>
<calcChain xmlns="http://schemas.openxmlformats.org/spreadsheetml/2006/main">
  <c r="C96" i="1" l="1"/>
  <c r="C95" i="1"/>
  <c r="C9" i="1" s="1"/>
  <c r="G93" i="1"/>
  <c r="E93" i="1"/>
  <c r="C93" i="1" s="1"/>
  <c r="B93" i="1"/>
  <c r="G89" i="1"/>
  <c r="G90" i="1" s="1"/>
  <c r="G91" i="1" s="1"/>
  <c r="G92" i="1" s="1"/>
  <c r="E89" i="1"/>
  <c r="E90" i="1" s="1"/>
  <c r="G88" i="1"/>
  <c r="E88" i="1"/>
  <c r="C88" i="1"/>
  <c r="B88" i="1"/>
  <c r="B89" i="1" s="1"/>
  <c r="B90" i="1" s="1"/>
  <c r="B91" i="1" s="1"/>
  <c r="B92" i="1" s="1"/>
  <c r="H66" i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F66" i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F57" i="1"/>
  <c r="E57" i="1" s="1"/>
  <c r="E58" i="1" s="1"/>
  <c r="E59" i="1" s="1"/>
  <c r="E60" i="1" s="1"/>
  <c r="E61" i="1" s="1"/>
  <c r="E62" i="1" s="1"/>
  <c r="E63" i="1" s="1"/>
  <c r="E64" i="1" s="1"/>
  <c r="H57" i="1"/>
  <c r="G57" i="1" s="1"/>
  <c r="G58" i="1" s="1"/>
  <c r="G59" i="1" s="1"/>
  <c r="G60" i="1" s="1"/>
  <c r="G61" i="1" s="1"/>
  <c r="G62" i="1" s="1"/>
  <c r="G63" i="1" s="1"/>
  <c r="G64" i="1" s="1"/>
  <c r="H50" i="1"/>
  <c r="G50" i="1" s="1"/>
  <c r="G51" i="1" s="1"/>
  <c r="G52" i="1" s="1"/>
  <c r="G53" i="1" s="1"/>
  <c r="G54" i="1" s="1"/>
  <c r="G55" i="1" s="1"/>
  <c r="F50" i="1"/>
  <c r="E50" i="1" s="1"/>
  <c r="E51" i="1" s="1"/>
  <c r="E52" i="1" s="1"/>
  <c r="E53" i="1" s="1"/>
  <c r="E54" i="1" s="1"/>
  <c r="E55" i="1" s="1"/>
  <c r="H36" i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F36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C90" i="1" l="1"/>
  <c r="E91" i="1"/>
  <c r="C89" i="1"/>
  <c r="G80" i="1"/>
  <c r="G81" i="1" s="1"/>
  <c r="G82" i="1" s="1"/>
  <c r="K83" i="1"/>
  <c r="G84" i="1" s="1"/>
  <c r="G85" i="1" s="1"/>
  <c r="G86" i="1" s="1"/>
  <c r="G87" i="1" s="1"/>
  <c r="E80" i="1"/>
  <c r="E81" i="1" s="1"/>
  <c r="E82" i="1" s="1"/>
  <c r="J83" i="1"/>
  <c r="E84" i="1" s="1"/>
  <c r="C8" i="1"/>
  <c r="D66" i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D57" i="1"/>
  <c r="C57" i="1" s="1"/>
  <c r="C58" i="1" s="1"/>
  <c r="C59" i="1" s="1"/>
  <c r="C60" i="1" s="1"/>
  <c r="C61" i="1" s="1"/>
  <c r="C62" i="1" s="1"/>
  <c r="C63" i="1" s="1"/>
  <c r="C64" i="1" s="1"/>
  <c r="D50" i="1"/>
  <c r="C50" i="1" s="1"/>
  <c r="C51" i="1" s="1"/>
  <c r="C52" i="1" s="1"/>
  <c r="C53" i="1" s="1"/>
  <c r="C54" i="1" s="1"/>
  <c r="C55" i="1" s="1"/>
  <c r="D36" i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E92" i="1" l="1"/>
  <c r="C92" i="1" s="1"/>
  <c r="C91" i="1"/>
  <c r="C82" i="1"/>
  <c r="C84" i="1"/>
  <c r="E85" i="1"/>
  <c r="E86" i="1" l="1"/>
  <c r="C85" i="1"/>
  <c r="E87" i="1" l="1"/>
  <c r="C87" i="1" s="1"/>
  <c r="C86" i="1"/>
  <c r="C14" i="1" l="1"/>
  <c r="C10" i="1"/>
  <c r="C13" i="1" s="1"/>
</calcChain>
</file>

<file path=xl/sharedStrings.xml><?xml version="1.0" encoding="utf-8"?>
<sst xmlns="http://schemas.openxmlformats.org/spreadsheetml/2006/main" count="36" uniqueCount="36">
  <si>
    <t>Silent Generation in 1965</t>
  </si>
  <si>
    <t>Early Boomers in 1979</t>
  </si>
  <si>
    <t>Late Boomers in 1986</t>
  </si>
  <si>
    <t>Gen X'ers in 1995</t>
  </si>
  <si>
    <t>Millennials in 2013</t>
  </si>
  <si>
    <t>Year starting job after college:</t>
  </si>
  <si>
    <t>Extrapolation using Pew data</t>
  </si>
  <si>
    <t>Year graduated college</t>
  </si>
  <si>
    <t>Year started job</t>
  </si>
  <si>
    <t>Current year</t>
  </si>
  <si>
    <t>Pew Research - The Rising Cost of Not Going to College (Feb 2014)</t>
  </si>
  <si>
    <t>Return from college education</t>
  </si>
  <si>
    <t>Years worked (adjust as needed)</t>
  </si>
  <si>
    <t>Difference in median annual earnings of college and high school</t>
  </si>
  <si>
    <t>graduates when members of each generation were ages 25-32:</t>
  </si>
  <si>
    <t>2. Total cost includes all tuition, room &amp; board, fees, and interest from loans.</t>
  </si>
  <si>
    <r>
      <t xml:space="preserve">Total </t>
    </r>
    <r>
      <rPr>
        <b/>
        <sz val="12"/>
        <color theme="1"/>
        <rFont val="Calibri"/>
        <family val="2"/>
        <scheme val="minor"/>
      </rPr>
      <t>cost</t>
    </r>
    <r>
      <rPr>
        <sz val="12"/>
        <color theme="1"/>
        <rFont val="Calibri"/>
        <family val="2"/>
        <scheme val="minor"/>
      </rPr>
      <t xml:space="preserve"> of getting college diploma</t>
    </r>
    <r>
      <rPr>
        <vertAlign val="superscript"/>
        <sz val="12"/>
        <color theme="1"/>
        <rFont val="Calibri"/>
        <family val="2"/>
        <scheme val="minor"/>
      </rPr>
      <t>2</t>
    </r>
  </si>
  <si>
    <t>Expected payback period - in years</t>
  </si>
  <si>
    <t>Return on Diploma (ROD)</t>
  </si>
  <si>
    <t>ROD - Calculating Return for Education Asset</t>
  </si>
  <si>
    <t>Return on Diploma (ROD) Calculation</t>
  </si>
  <si>
    <t>Median Benefit</t>
  </si>
  <si>
    <t>Median Earnings</t>
  </si>
  <si>
    <t>College-Bachelors</t>
  </si>
  <si>
    <t>High School</t>
  </si>
  <si>
    <t>Median earnings benefit based on year you started working</t>
  </si>
  <si>
    <t>REVISED:</t>
  </si>
  <si>
    <t>5 YR CAGR:</t>
  </si>
  <si>
    <t xml:space="preserve">Note:  Since actual data not provided by Pew Research, the forward annual growth </t>
  </si>
  <si>
    <t>rate has been calculated based on CAGR from prior 5 years</t>
  </si>
  <si>
    <t>Average for Time Period</t>
  </si>
  <si>
    <t>Total for Time Period</t>
  </si>
  <si>
    <r>
      <t xml:space="preserve">Average annual </t>
    </r>
    <r>
      <rPr>
        <b/>
        <sz val="12"/>
        <color theme="1"/>
        <rFont val="Calibri"/>
        <family val="2"/>
        <scheme val="minor"/>
      </rPr>
      <t xml:space="preserve">benefit </t>
    </r>
    <r>
      <rPr>
        <sz val="12"/>
        <color theme="1"/>
        <rFont val="Calibri"/>
        <family val="2"/>
        <scheme val="minor"/>
      </rPr>
      <t>of college</t>
    </r>
    <r>
      <rPr>
        <vertAlign val="superscript"/>
        <sz val="12"/>
        <color theme="1"/>
        <rFont val="Calibri"/>
        <family val="2"/>
        <scheme val="minor"/>
      </rPr>
      <t>1</t>
    </r>
  </si>
  <si>
    <t>1. Average annual benefit over years worked, based on data extrapolated</t>
  </si>
  <si>
    <t xml:space="preserve">  from Pew Research Center study (median value).</t>
  </si>
  <si>
    <t>https://www.pewresearch.org/social-trends/2014/02/11/the-rising-cost-of-not-going-to-college/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</si>
</sst>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%"/>
    <numFmt numFmtId="167" formatCode="_(* #,##0.0_);_(* \(#,##0.0\);_(* &quot;-&quot;??_);_(@_)"/>
    <numFmt numFmtId="168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left"/>
    </xf>
    <xf numFmtId="0" fontId="0" fillId="0" borderId="1" xfId="0" applyBorder="1"/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2" xfId="0" applyBorder="1"/>
    <xf numFmtId="0" fontId="0" fillId="0" borderId="0" xfId="0" quotePrefix="1"/>
    <xf numFmtId="0" fontId="5" fillId="0" borderId="0" xfId="0" applyFont="1"/>
    <xf numFmtId="0" fontId="11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1" applyNumberFormat="1" applyFont="1" applyBorder="1"/>
    <xf numFmtId="0" fontId="11" fillId="3" borderId="0" xfId="0" applyFont="1" applyFill="1"/>
    <xf numFmtId="0" fontId="0" fillId="3" borderId="0" xfId="0" applyFill="1"/>
    <xf numFmtId="0" fontId="8" fillId="3" borderId="0" xfId="0" applyFont="1" applyFill="1"/>
    <xf numFmtId="165" fontId="8" fillId="3" borderId="0" xfId="1" applyNumberFormat="1" applyFont="1" applyFill="1"/>
    <xf numFmtId="0" fontId="0" fillId="3" borderId="2" xfId="0" applyFill="1" applyBorder="1"/>
    <xf numFmtId="0" fontId="7" fillId="3" borderId="0" xfId="0" quotePrefix="1" applyFont="1" applyFill="1"/>
    <xf numFmtId="0" fontId="7" fillId="3" borderId="0" xfId="0" applyFont="1" applyFill="1"/>
    <xf numFmtId="0" fontId="8" fillId="3" borderId="4" xfId="0" applyFont="1" applyFill="1" applyBorder="1"/>
    <xf numFmtId="0" fontId="8" fillId="3" borderId="3" xfId="0" applyFont="1" applyFill="1" applyBorder="1"/>
    <xf numFmtId="168" fontId="8" fillId="2" borderId="3" xfId="0" applyNumberFormat="1" applyFont="1" applyFill="1" applyBorder="1"/>
    <xf numFmtId="165" fontId="8" fillId="3" borderId="3" xfId="1" applyNumberFormat="1" applyFont="1" applyFill="1" applyBorder="1"/>
    <xf numFmtId="165" fontId="8" fillId="4" borderId="3" xfId="1" applyNumberFormat="1" applyFont="1" applyFill="1" applyBorder="1"/>
    <xf numFmtId="166" fontId="4" fillId="3" borderId="3" xfId="2" applyNumberFormat="1" applyFont="1" applyFill="1" applyBorder="1"/>
    <xf numFmtId="167" fontId="8" fillId="3" borderId="3" xfId="4" applyNumberFormat="1" applyFont="1" applyFill="1" applyBorder="1"/>
    <xf numFmtId="165" fontId="0" fillId="0" borderId="0" xfId="1" applyNumberFormat="1" applyFont="1" applyFill="1"/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10" fontId="0" fillId="0" borderId="1" xfId="2" applyNumberFormat="1" applyFont="1" applyBorder="1"/>
    <xf numFmtId="0" fontId="12" fillId="0" borderId="0" xfId="0" applyFont="1"/>
    <xf numFmtId="44" fontId="0" fillId="0" borderId="0" xfId="0" applyNumberFormat="1"/>
    <xf numFmtId="14" fontId="6" fillId="5" borderId="0" xfId="0" applyNumberFormat="1" applyFont="1" applyFill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5"/>
    <xf numFmtId="165" fontId="6" fillId="0" borderId="0" xfId="0" applyNumberFormat="1" applyFont="1"/>
    <xf numFmtId="0" fontId="0" fillId="0" borderId="0" xfId="0" applyFill="1" applyAlignment="1">
      <alignment horizontal="left"/>
    </xf>
    <xf numFmtId="165" fontId="0" fillId="0" borderId="0" xfId="0" applyNumberFormat="1" applyFill="1"/>
    <xf numFmtId="0" fontId="0" fillId="0" borderId="0" xfId="0" applyFill="1"/>
    <xf numFmtId="0" fontId="6" fillId="2" borderId="5" xfId="0" applyFont="1" applyFill="1" applyBorder="1"/>
    <xf numFmtId="0" fontId="6" fillId="2" borderId="5" xfId="0" applyFont="1" applyFill="1" applyBorder="1" applyAlignment="1">
      <alignment horizontal="left"/>
    </xf>
    <xf numFmtId="165" fontId="6" fillId="2" borderId="5" xfId="1" applyNumberFormat="1" applyFont="1" applyFill="1" applyBorder="1"/>
    <xf numFmtId="165" fontId="8" fillId="5" borderId="4" xfId="1" applyNumberFormat="1" applyFont="1" applyFill="1" applyBorder="1"/>
    <xf numFmtId="0" fontId="10" fillId="3" borderId="0" xfId="0" applyFont="1" applyFill="1"/>
  </cellXfs>
  <cellStyles count="6">
    <cellStyle name="Comma" xfId="4" builtinId="3"/>
    <cellStyle name="Currency" xfId="1" builtinId="4"/>
    <cellStyle name="Hyperlink" xfId="5" builtinId="8"/>
    <cellStyle name="Normal" xfId="0" builtinId="0"/>
    <cellStyle name="Normal 2" xfId="3" xr:uid="{00000000-0005-0000-0000-000003000000}"/>
    <cellStyle name="Percent" xfId="2" builtinId="5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1285874</xdr:colOff>
      <xdr:row>0</xdr:row>
      <xdr:rowOff>23812</xdr:rowOff>
    </xdr:from>
    <xdr:to>
      <xdr:col>4</xdr:col>
      <xdr:colOff>1309688</xdr:colOff>
      <xdr:row>0</xdr:row>
      <xdr:rowOff>355283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4" y="23812"/>
          <a:ext cx="1333502" cy="331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wresearch.org/social-trends/2014/02/11/the-rising-cost-of-not-going-to-colle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zoomScale="80" zoomScaleNormal="80" workbookViewId="0">
      <selection activeCell="E23" sqref="E23"/>
    </sheetView>
  </sheetViews>
  <sheetFormatPr defaultRowHeight="14.4" x14ac:dyDescent="0.3"/>
  <cols>
    <col min="1" max="1" width="1.88671875" customWidth="1"/>
    <col min="2" max="2" width="41.109375" customWidth="1"/>
    <col min="3" max="3" width="19.6640625" customWidth="1"/>
    <col min="4" max="4" width="9.109375" hidden="1" customWidth="1"/>
    <col min="5" max="5" width="20" customWidth="1"/>
    <col min="6" max="6" width="7.44140625" hidden="1" customWidth="1"/>
    <col min="7" max="7" width="18.44140625" customWidth="1"/>
    <col min="8" max="8" width="9.109375" hidden="1" customWidth="1"/>
    <col min="9" max="9" width="11" customWidth="1"/>
    <col min="10" max="10" width="9.109375" customWidth="1"/>
  </cols>
  <sheetData>
    <row r="1" spans="1:9" ht="28.5" customHeight="1" x14ac:dyDescent="0.35">
      <c r="A1" s="47" t="s">
        <v>19</v>
      </c>
      <c r="B1" s="15"/>
      <c r="C1" s="15"/>
      <c r="D1" s="15"/>
      <c r="E1" s="15"/>
      <c r="G1" s="30" t="s">
        <v>26</v>
      </c>
      <c r="H1" s="31"/>
      <c r="I1" s="35">
        <v>45139</v>
      </c>
    </row>
    <row r="2" spans="1:9" x14ac:dyDescent="0.3">
      <c r="A2" s="15"/>
      <c r="B2" s="15"/>
      <c r="C2" s="15"/>
      <c r="D2" s="15"/>
      <c r="E2" s="15"/>
    </row>
    <row r="3" spans="1:9" ht="15.6" x14ac:dyDescent="0.3">
      <c r="A3" s="14" t="s">
        <v>20</v>
      </c>
      <c r="B3" s="15"/>
      <c r="C3" s="15"/>
      <c r="D3" s="15"/>
      <c r="E3" s="15"/>
    </row>
    <row r="4" spans="1:9" ht="3.75" customHeight="1" x14ac:dyDescent="0.3">
      <c r="A4" s="14"/>
      <c r="B4" s="15"/>
      <c r="C4" s="15"/>
      <c r="D4" s="15"/>
      <c r="E4" s="15"/>
    </row>
    <row r="5" spans="1:9" ht="17.100000000000001" customHeight="1" x14ac:dyDescent="0.3">
      <c r="A5" s="22" t="s">
        <v>9</v>
      </c>
      <c r="B5" s="22"/>
      <c r="C5" s="22">
        <v>2023</v>
      </c>
      <c r="D5" s="15"/>
      <c r="E5" s="15"/>
    </row>
    <row r="6" spans="1:9" ht="17.100000000000001" customHeight="1" x14ac:dyDescent="0.3">
      <c r="A6" s="22" t="s">
        <v>7</v>
      </c>
      <c r="B6" s="22"/>
      <c r="C6" s="22">
        <v>2013</v>
      </c>
      <c r="D6" s="15"/>
      <c r="E6" s="15"/>
    </row>
    <row r="7" spans="1:9" ht="17.100000000000001" customHeight="1" x14ac:dyDescent="0.3">
      <c r="A7" s="22" t="s">
        <v>8</v>
      </c>
      <c r="B7" s="22"/>
      <c r="C7" s="22">
        <v>2013</v>
      </c>
      <c r="D7" s="15"/>
      <c r="E7" s="15"/>
    </row>
    <row r="8" spans="1:9" ht="17.100000000000001" customHeight="1" x14ac:dyDescent="0.3">
      <c r="A8" s="22" t="s">
        <v>12</v>
      </c>
      <c r="B8" s="22"/>
      <c r="C8" s="23">
        <f>C5-C7</f>
        <v>10</v>
      </c>
      <c r="D8" s="15"/>
      <c r="E8" s="15"/>
    </row>
    <row r="9" spans="1:9" ht="17.100000000000001" customHeight="1" x14ac:dyDescent="0.3">
      <c r="A9" s="22" t="s">
        <v>32</v>
      </c>
      <c r="B9" s="22"/>
      <c r="C9" s="24">
        <f>C95</f>
        <v>18032.515724849134</v>
      </c>
      <c r="D9" s="15"/>
      <c r="E9" s="15"/>
    </row>
    <row r="10" spans="1:9" ht="17.100000000000001" customHeight="1" x14ac:dyDescent="0.3">
      <c r="A10" s="22" t="s">
        <v>11</v>
      </c>
      <c r="B10" s="22"/>
      <c r="C10" s="25">
        <f>C9*C8</f>
        <v>180325.15724849133</v>
      </c>
      <c r="D10" s="15"/>
      <c r="E10" s="15"/>
    </row>
    <row r="11" spans="1:9" ht="9.75" customHeight="1" x14ac:dyDescent="0.3">
      <c r="A11" s="16"/>
      <c r="B11" s="16"/>
      <c r="C11" s="17"/>
      <c r="D11" s="15"/>
      <c r="E11" s="15"/>
    </row>
    <row r="12" spans="1:9" ht="17.100000000000001" customHeight="1" x14ac:dyDescent="0.3">
      <c r="A12" s="21" t="s">
        <v>16</v>
      </c>
      <c r="B12" s="21"/>
      <c r="C12" s="46">
        <v>150000</v>
      </c>
      <c r="D12" s="15"/>
      <c r="E12" s="15"/>
    </row>
    <row r="13" spans="1:9" ht="17.100000000000001" customHeight="1" x14ac:dyDescent="0.3">
      <c r="A13" s="22" t="s">
        <v>18</v>
      </c>
      <c r="B13" s="22"/>
      <c r="C13" s="26">
        <f>(C10-C12)/C12</f>
        <v>0.20216771498994224</v>
      </c>
      <c r="D13" s="15"/>
      <c r="E13" s="15"/>
    </row>
    <row r="14" spans="1:9" ht="17.100000000000001" customHeight="1" x14ac:dyDescent="0.3">
      <c r="A14" s="22" t="s">
        <v>17</v>
      </c>
      <c r="B14" s="22"/>
      <c r="C14" s="27">
        <f>C12/C9</f>
        <v>8.3183069011994419</v>
      </c>
      <c r="D14" s="15"/>
      <c r="E14" s="15"/>
    </row>
    <row r="15" spans="1:9" ht="14.25" customHeight="1" thickBot="1" x14ac:dyDescent="0.35">
      <c r="A15" s="18"/>
      <c r="B15" s="18"/>
      <c r="C15" s="18"/>
      <c r="D15" s="18"/>
      <c r="E15" s="18"/>
      <c r="F15" s="7"/>
      <c r="G15" s="7"/>
    </row>
    <row r="16" spans="1:9" ht="4.5" customHeight="1" thickTop="1" x14ac:dyDescent="0.3">
      <c r="A16" s="15"/>
      <c r="B16" s="15"/>
      <c r="C16" s="15"/>
      <c r="D16" s="15"/>
      <c r="E16" s="15"/>
    </row>
    <row r="17" spans="1:10" ht="12.9" customHeight="1" x14ac:dyDescent="0.3">
      <c r="A17" s="20" t="s">
        <v>33</v>
      </c>
      <c r="C17" s="15"/>
      <c r="D17" s="15"/>
      <c r="E17" s="15"/>
    </row>
    <row r="18" spans="1:10" ht="12.9" customHeight="1" x14ac:dyDescent="0.3">
      <c r="A18" s="19" t="s">
        <v>34</v>
      </c>
      <c r="B18" s="20"/>
      <c r="C18" s="15"/>
      <c r="D18" s="15"/>
      <c r="E18" s="15"/>
    </row>
    <row r="19" spans="1:10" ht="12.9" customHeight="1" x14ac:dyDescent="0.3">
      <c r="A19" s="19" t="s">
        <v>15</v>
      </c>
      <c r="B19" s="20"/>
      <c r="C19" s="15"/>
      <c r="D19" s="15"/>
      <c r="E19" s="15"/>
    </row>
    <row r="20" spans="1:10" ht="18" customHeight="1" x14ac:dyDescent="0.3">
      <c r="A20" s="8"/>
    </row>
    <row r="21" spans="1:10" ht="15.6" x14ac:dyDescent="0.3">
      <c r="A21" s="10" t="s">
        <v>10</v>
      </c>
      <c r="J21" s="38" t="s">
        <v>35</v>
      </c>
    </row>
    <row r="22" spans="1:10" x14ac:dyDescent="0.3">
      <c r="A22" s="9" t="s">
        <v>13</v>
      </c>
      <c r="B22" s="9"/>
    </row>
    <row r="23" spans="1:10" x14ac:dyDescent="0.3">
      <c r="A23" s="9" t="s">
        <v>14</v>
      </c>
      <c r="B23" s="9"/>
    </row>
    <row r="24" spans="1:10" ht="5.25" customHeight="1" x14ac:dyDescent="0.3"/>
    <row r="25" spans="1:10" x14ac:dyDescent="0.3">
      <c r="A25" t="s">
        <v>0</v>
      </c>
      <c r="C25" s="1">
        <v>7499</v>
      </c>
    </row>
    <row r="26" spans="1:10" x14ac:dyDescent="0.3">
      <c r="A26" t="s">
        <v>1</v>
      </c>
      <c r="C26" s="1">
        <v>9690</v>
      </c>
    </row>
    <row r="27" spans="1:10" x14ac:dyDescent="0.3">
      <c r="A27" t="s">
        <v>2</v>
      </c>
      <c r="C27" s="1">
        <v>14245</v>
      </c>
    </row>
    <row r="28" spans="1:10" x14ac:dyDescent="0.3">
      <c r="A28" t="s">
        <v>3</v>
      </c>
      <c r="C28" s="1">
        <v>15780</v>
      </c>
    </row>
    <row r="29" spans="1:10" x14ac:dyDescent="0.3">
      <c r="A29" t="s">
        <v>4</v>
      </c>
      <c r="C29" s="1">
        <v>17500</v>
      </c>
    </row>
    <row r="31" spans="1:10" ht="15.6" x14ac:dyDescent="0.3">
      <c r="A31" s="10" t="s">
        <v>6</v>
      </c>
    </row>
    <row r="32" spans="1:10" x14ac:dyDescent="0.3">
      <c r="A32" s="9" t="s">
        <v>25</v>
      </c>
    </row>
    <row r="33" spans="1:8" ht="14.25" customHeight="1" x14ac:dyDescent="0.3">
      <c r="A33" s="5"/>
      <c r="E33" s="36" t="s">
        <v>22</v>
      </c>
      <c r="F33" s="37"/>
      <c r="G33" s="37"/>
    </row>
    <row r="34" spans="1:8" x14ac:dyDescent="0.3">
      <c r="B34" t="s">
        <v>5</v>
      </c>
      <c r="C34" s="6" t="s">
        <v>21</v>
      </c>
      <c r="E34" s="6" t="s">
        <v>23</v>
      </c>
      <c r="F34" s="6"/>
      <c r="G34" s="6" t="s">
        <v>24</v>
      </c>
    </row>
    <row r="35" spans="1:8" x14ac:dyDescent="0.3">
      <c r="A35" s="11"/>
      <c r="B35" s="12">
        <v>1965</v>
      </c>
      <c r="C35" s="13">
        <v>7499</v>
      </c>
      <c r="D35" s="11"/>
      <c r="E35" s="13">
        <v>38833</v>
      </c>
      <c r="F35" s="13"/>
      <c r="G35" s="13">
        <v>31384</v>
      </c>
    </row>
    <row r="36" spans="1:8" x14ac:dyDescent="0.3">
      <c r="B36" s="2">
        <f>B35+1</f>
        <v>1966</v>
      </c>
      <c r="C36" s="4">
        <f>C35+$D$36</f>
        <v>7655.5</v>
      </c>
      <c r="D36" s="1">
        <f>(C49-C35)/14</f>
        <v>156.5</v>
      </c>
      <c r="E36" s="4">
        <f>E35+$F$36</f>
        <v>39058.428571428572</v>
      </c>
      <c r="F36" s="1">
        <f>(E49-E35)/14</f>
        <v>225.42857142857142</v>
      </c>
      <c r="G36" s="4">
        <f>G35+$H$36</f>
        <v>31449.357142857141</v>
      </c>
      <c r="H36" s="1">
        <f>(G49-G35)/14</f>
        <v>65.357142857142861</v>
      </c>
    </row>
    <row r="37" spans="1:8" x14ac:dyDescent="0.3">
      <c r="B37" s="2">
        <f t="shared" ref="B37:B93" si="0">B36+1</f>
        <v>1967</v>
      </c>
      <c r="C37" s="4">
        <f t="shared" ref="C37:C48" si="1">C36+$D$36</f>
        <v>7812</v>
      </c>
      <c r="E37" s="4">
        <f t="shared" ref="E37:E48" si="2">E36+$F$36</f>
        <v>39283.857142857145</v>
      </c>
      <c r="F37" s="1"/>
      <c r="G37" s="4">
        <f t="shared" ref="G37:G48" si="3">G36+$H$36</f>
        <v>31514.714285714283</v>
      </c>
    </row>
    <row r="38" spans="1:8" x14ac:dyDescent="0.3">
      <c r="B38" s="2">
        <f t="shared" si="0"/>
        <v>1968</v>
      </c>
      <c r="C38" s="4">
        <f t="shared" si="1"/>
        <v>7968.5</v>
      </c>
      <c r="E38" s="4">
        <f t="shared" si="2"/>
        <v>39509.285714285717</v>
      </c>
      <c r="F38" s="1"/>
      <c r="G38" s="4">
        <f t="shared" si="3"/>
        <v>31580.071428571424</v>
      </c>
    </row>
    <row r="39" spans="1:8" x14ac:dyDescent="0.3">
      <c r="B39" s="2">
        <f t="shared" si="0"/>
        <v>1969</v>
      </c>
      <c r="C39" s="4">
        <f t="shared" si="1"/>
        <v>8125</v>
      </c>
      <c r="E39" s="4">
        <f t="shared" si="2"/>
        <v>39734.71428571429</v>
      </c>
      <c r="F39" s="1"/>
      <c r="G39" s="4">
        <f t="shared" si="3"/>
        <v>31645.428571428565</v>
      </c>
    </row>
    <row r="40" spans="1:8" x14ac:dyDescent="0.3">
      <c r="B40" s="2">
        <f t="shared" si="0"/>
        <v>1970</v>
      </c>
      <c r="C40" s="4">
        <f t="shared" si="1"/>
        <v>8281.5</v>
      </c>
      <c r="E40" s="4">
        <f t="shared" si="2"/>
        <v>39960.142857142862</v>
      </c>
      <c r="F40" s="1"/>
      <c r="G40" s="4">
        <f t="shared" si="3"/>
        <v>31710.785714285706</v>
      </c>
    </row>
    <row r="41" spans="1:8" x14ac:dyDescent="0.3">
      <c r="B41" s="2">
        <f t="shared" si="0"/>
        <v>1971</v>
      </c>
      <c r="C41" s="4">
        <f t="shared" si="1"/>
        <v>8438</v>
      </c>
      <c r="E41" s="4">
        <f t="shared" si="2"/>
        <v>40185.571428571435</v>
      </c>
      <c r="F41" s="1"/>
      <c r="G41" s="4">
        <f t="shared" si="3"/>
        <v>31776.142857142848</v>
      </c>
    </row>
    <row r="42" spans="1:8" x14ac:dyDescent="0.3">
      <c r="B42" s="2">
        <f t="shared" si="0"/>
        <v>1972</v>
      </c>
      <c r="C42" s="4">
        <f t="shared" si="1"/>
        <v>8594.5</v>
      </c>
      <c r="E42" s="4">
        <f t="shared" si="2"/>
        <v>40411.000000000007</v>
      </c>
      <c r="F42" s="1"/>
      <c r="G42" s="4">
        <f t="shared" si="3"/>
        <v>31841.499999999989</v>
      </c>
    </row>
    <row r="43" spans="1:8" x14ac:dyDescent="0.3">
      <c r="B43" s="2">
        <f t="shared" si="0"/>
        <v>1973</v>
      </c>
      <c r="C43" s="4">
        <f t="shared" si="1"/>
        <v>8751</v>
      </c>
      <c r="E43" s="4">
        <f t="shared" si="2"/>
        <v>40636.42857142858</v>
      </c>
      <c r="F43" s="1"/>
      <c r="G43" s="4">
        <f t="shared" si="3"/>
        <v>31906.85714285713</v>
      </c>
    </row>
    <row r="44" spans="1:8" x14ac:dyDescent="0.3">
      <c r="B44" s="2">
        <f t="shared" si="0"/>
        <v>1974</v>
      </c>
      <c r="C44" s="4">
        <f t="shared" si="1"/>
        <v>8907.5</v>
      </c>
      <c r="E44" s="4">
        <f t="shared" si="2"/>
        <v>40861.857142857152</v>
      </c>
      <c r="F44" s="1"/>
      <c r="G44" s="4">
        <f t="shared" si="3"/>
        <v>31972.214285714272</v>
      </c>
    </row>
    <row r="45" spans="1:8" x14ac:dyDescent="0.3">
      <c r="B45" s="2">
        <f t="shared" si="0"/>
        <v>1975</v>
      </c>
      <c r="C45" s="4">
        <f t="shared" si="1"/>
        <v>9064</v>
      </c>
      <c r="E45" s="4">
        <f t="shared" si="2"/>
        <v>41087.285714285725</v>
      </c>
      <c r="F45" s="1"/>
      <c r="G45" s="4">
        <f t="shared" si="3"/>
        <v>32037.571428571413</v>
      </c>
    </row>
    <row r="46" spans="1:8" x14ac:dyDescent="0.3">
      <c r="B46" s="2">
        <f t="shared" si="0"/>
        <v>1976</v>
      </c>
      <c r="C46" s="4">
        <f t="shared" si="1"/>
        <v>9220.5</v>
      </c>
      <c r="E46" s="4">
        <f t="shared" si="2"/>
        <v>41312.714285714297</v>
      </c>
      <c r="F46" s="1"/>
      <c r="G46" s="4">
        <f t="shared" si="3"/>
        <v>32102.928571428554</v>
      </c>
    </row>
    <row r="47" spans="1:8" x14ac:dyDescent="0.3">
      <c r="B47" s="2">
        <f t="shared" si="0"/>
        <v>1977</v>
      </c>
      <c r="C47" s="4">
        <f t="shared" si="1"/>
        <v>9377</v>
      </c>
      <c r="E47" s="4">
        <f t="shared" si="2"/>
        <v>41538.14285714287</v>
      </c>
      <c r="F47" s="1"/>
      <c r="G47" s="4">
        <f t="shared" si="3"/>
        <v>32168.285714285696</v>
      </c>
    </row>
    <row r="48" spans="1:8" x14ac:dyDescent="0.3">
      <c r="B48" s="2">
        <f t="shared" si="0"/>
        <v>1978</v>
      </c>
      <c r="C48" s="4">
        <f t="shared" si="1"/>
        <v>9533.5</v>
      </c>
      <c r="E48" s="4">
        <f t="shared" si="2"/>
        <v>41763.571428571442</v>
      </c>
      <c r="F48" s="1"/>
      <c r="G48" s="4">
        <f t="shared" si="3"/>
        <v>32233.642857142837</v>
      </c>
    </row>
    <row r="49" spans="1:8" x14ac:dyDescent="0.3">
      <c r="A49" s="3"/>
      <c r="B49" s="12">
        <f t="shared" si="0"/>
        <v>1979</v>
      </c>
      <c r="C49" s="13">
        <v>9690</v>
      </c>
      <c r="D49" s="11"/>
      <c r="E49" s="13">
        <v>41989</v>
      </c>
      <c r="F49" s="13"/>
      <c r="G49" s="13">
        <v>32299</v>
      </c>
    </row>
    <row r="50" spans="1:8" x14ac:dyDescent="0.3">
      <c r="B50" s="2">
        <f t="shared" si="0"/>
        <v>1980</v>
      </c>
      <c r="C50" s="4">
        <f>C49+$D$50</f>
        <v>10340.714285714286</v>
      </c>
      <c r="D50" s="1">
        <f>(C56-C49)/7</f>
        <v>650.71428571428567</v>
      </c>
      <c r="E50" s="4">
        <f>E49+F$50</f>
        <v>42386.285714285717</v>
      </c>
      <c r="F50" s="1">
        <f>(E56-E49)/7</f>
        <v>397.28571428571428</v>
      </c>
      <c r="G50" s="4">
        <f>G49+H$50</f>
        <v>32045.571428571428</v>
      </c>
      <c r="H50" s="1">
        <f>(G56-G49)/7</f>
        <v>-253.42857142857142</v>
      </c>
    </row>
    <row r="51" spans="1:8" x14ac:dyDescent="0.3">
      <c r="B51" s="2">
        <f t="shared" si="0"/>
        <v>1981</v>
      </c>
      <c r="C51" s="4">
        <f t="shared" ref="C51:C55" si="4">C50+$D$50</f>
        <v>10991.428571428572</v>
      </c>
      <c r="E51" s="4">
        <f t="shared" ref="E51:E55" si="5">E50+F$50</f>
        <v>42783.571428571435</v>
      </c>
      <c r="F51" s="1"/>
      <c r="G51" s="4">
        <f t="shared" ref="G51:G54" si="6">G50+H$50</f>
        <v>31792.142857142855</v>
      </c>
    </row>
    <row r="52" spans="1:8" x14ac:dyDescent="0.3">
      <c r="B52" s="2">
        <f t="shared" si="0"/>
        <v>1982</v>
      </c>
      <c r="C52" s="4">
        <f t="shared" si="4"/>
        <v>11642.142857142859</v>
      </c>
      <c r="E52" s="4">
        <f t="shared" si="5"/>
        <v>43180.857142857152</v>
      </c>
      <c r="F52" s="1"/>
      <c r="G52" s="4">
        <f t="shared" si="6"/>
        <v>31538.714285714283</v>
      </c>
    </row>
    <row r="53" spans="1:8" x14ac:dyDescent="0.3">
      <c r="B53" s="2">
        <f t="shared" si="0"/>
        <v>1983</v>
      </c>
      <c r="C53" s="4">
        <f t="shared" si="4"/>
        <v>12292.857142857145</v>
      </c>
      <c r="E53" s="4">
        <f t="shared" si="5"/>
        <v>43578.14285714287</v>
      </c>
      <c r="F53" s="1"/>
      <c r="G53" s="4">
        <f t="shared" si="6"/>
        <v>31285.28571428571</v>
      </c>
    </row>
    <row r="54" spans="1:8" x14ac:dyDescent="0.3">
      <c r="B54" s="2">
        <f t="shared" si="0"/>
        <v>1984</v>
      </c>
      <c r="C54" s="4">
        <f t="shared" si="4"/>
        <v>12943.571428571431</v>
      </c>
      <c r="E54" s="4">
        <f t="shared" si="5"/>
        <v>43975.428571428587</v>
      </c>
      <c r="F54" s="1"/>
      <c r="G54" s="4">
        <f t="shared" si="6"/>
        <v>31031.857142857138</v>
      </c>
    </row>
    <row r="55" spans="1:8" x14ac:dyDescent="0.3">
      <c r="B55" s="2">
        <f t="shared" si="0"/>
        <v>1985</v>
      </c>
      <c r="C55" s="4">
        <f t="shared" si="4"/>
        <v>13594.285714285717</v>
      </c>
      <c r="E55" s="4">
        <f t="shared" si="5"/>
        <v>44372.714285714304</v>
      </c>
      <c r="F55" s="1"/>
      <c r="G55" s="4">
        <f>G54+H$50</f>
        <v>30778.428571428565</v>
      </c>
    </row>
    <row r="56" spans="1:8" x14ac:dyDescent="0.3">
      <c r="A56" s="11"/>
      <c r="B56" s="12">
        <f t="shared" si="0"/>
        <v>1986</v>
      </c>
      <c r="C56" s="13">
        <v>14245</v>
      </c>
      <c r="D56" s="11"/>
      <c r="E56" s="13">
        <v>44770</v>
      </c>
      <c r="F56" s="13"/>
      <c r="G56" s="13">
        <v>30525</v>
      </c>
    </row>
    <row r="57" spans="1:8" x14ac:dyDescent="0.3">
      <c r="B57" s="2">
        <f t="shared" si="0"/>
        <v>1987</v>
      </c>
      <c r="C57" s="4">
        <f>C56+$D$57</f>
        <v>14415.555555555555</v>
      </c>
      <c r="D57" s="1">
        <f>(C65-C56)/9</f>
        <v>170.55555555555554</v>
      </c>
      <c r="E57" s="4">
        <f>E56+F$57</f>
        <v>44647</v>
      </c>
      <c r="F57" s="1">
        <f>(E65-E56)/9</f>
        <v>-123</v>
      </c>
      <c r="G57" s="4">
        <f>G56+H$57</f>
        <v>30231.444444444445</v>
      </c>
      <c r="H57" s="1">
        <f>(G65-G56)/9</f>
        <v>-293.55555555555554</v>
      </c>
    </row>
    <row r="58" spans="1:8" x14ac:dyDescent="0.3">
      <c r="B58" s="2">
        <f t="shared" si="0"/>
        <v>1988</v>
      </c>
      <c r="C58" s="4">
        <f t="shared" ref="C58:C64" si="7">C57+$D$57</f>
        <v>14586.111111111109</v>
      </c>
      <c r="E58" s="4">
        <f t="shared" ref="E58:E64" si="8">E57+F$57</f>
        <v>44524</v>
      </c>
      <c r="F58" s="1"/>
      <c r="G58" s="4">
        <f t="shared" ref="G58:G64" si="9">G57+H$57</f>
        <v>29937.888888888891</v>
      </c>
    </row>
    <row r="59" spans="1:8" x14ac:dyDescent="0.3">
      <c r="B59" s="2">
        <f t="shared" si="0"/>
        <v>1989</v>
      </c>
      <c r="C59" s="4">
        <f t="shared" si="7"/>
        <v>14756.666666666664</v>
      </c>
      <c r="E59" s="4">
        <f t="shared" si="8"/>
        <v>44401</v>
      </c>
      <c r="F59" s="1"/>
      <c r="G59" s="4">
        <f t="shared" si="9"/>
        <v>29644.333333333336</v>
      </c>
    </row>
    <row r="60" spans="1:8" x14ac:dyDescent="0.3">
      <c r="B60" s="2">
        <f t="shared" si="0"/>
        <v>1990</v>
      </c>
      <c r="C60" s="4">
        <f t="shared" si="7"/>
        <v>14927.222222222219</v>
      </c>
      <c r="E60" s="4">
        <f t="shared" si="8"/>
        <v>44278</v>
      </c>
      <c r="F60" s="1"/>
      <c r="G60" s="4">
        <f t="shared" si="9"/>
        <v>29350.777777777781</v>
      </c>
    </row>
    <row r="61" spans="1:8" x14ac:dyDescent="0.3">
      <c r="B61" s="2">
        <f t="shared" si="0"/>
        <v>1991</v>
      </c>
      <c r="C61" s="4">
        <f t="shared" si="7"/>
        <v>15097.777777777774</v>
      </c>
      <c r="E61" s="4">
        <f t="shared" si="8"/>
        <v>44155</v>
      </c>
      <c r="F61" s="1"/>
      <c r="G61" s="4">
        <f t="shared" si="9"/>
        <v>29057.222222222226</v>
      </c>
    </row>
    <row r="62" spans="1:8" x14ac:dyDescent="0.3">
      <c r="B62" s="2">
        <f t="shared" si="0"/>
        <v>1992</v>
      </c>
      <c r="C62" s="4">
        <f t="shared" si="7"/>
        <v>15268.333333333328</v>
      </c>
      <c r="E62" s="4">
        <f t="shared" si="8"/>
        <v>44032</v>
      </c>
      <c r="F62" s="1"/>
      <c r="G62" s="4">
        <f t="shared" si="9"/>
        <v>28763.666666666672</v>
      </c>
    </row>
    <row r="63" spans="1:8" x14ac:dyDescent="0.3">
      <c r="B63" s="2">
        <f t="shared" si="0"/>
        <v>1993</v>
      </c>
      <c r="C63" s="4">
        <f t="shared" si="7"/>
        <v>15438.888888888883</v>
      </c>
      <c r="E63" s="4">
        <f t="shared" si="8"/>
        <v>43909</v>
      </c>
      <c r="F63" s="1"/>
      <c r="G63" s="4">
        <f t="shared" si="9"/>
        <v>28470.111111111117</v>
      </c>
    </row>
    <row r="64" spans="1:8" x14ac:dyDescent="0.3">
      <c r="B64" s="2">
        <f t="shared" si="0"/>
        <v>1994</v>
      </c>
      <c r="C64" s="4">
        <f t="shared" si="7"/>
        <v>15609.444444444438</v>
      </c>
      <c r="E64" s="4">
        <f t="shared" si="8"/>
        <v>43786</v>
      </c>
      <c r="F64" s="1"/>
      <c r="G64" s="4">
        <f t="shared" si="9"/>
        <v>28176.555555555562</v>
      </c>
    </row>
    <row r="65" spans="1:8" x14ac:dyDescent="0.3">
      <c r="A65" s="11"/>
      <c r="B65" s="12">
        <f t="shared" si="0"/>
        <v>1995</v>
      </c>
      <c r="C65" s="13">
        <v>15780</v>
      </c>
      <c r="D65" s="11"/>
      <c r="E65" s="13">
        <v>43663</v>
      </c>
      <c r="F65" s="13"/>
      <c r="G65" s="13">
        <v>27883</v>
      </c>
    </row>
    <row r="66" spans="1:8" x14ac:dyDescent="0.3">
      <c r="B66" s="2">
        <f t="shared" si="0"/>
        <v>1996</v>
      </c>
      <c r="C66" s="4">
        <f>C65+$D$66</f>
        <v>15875.555555555555</v>
      </c>
      <c r="D66" s="1">
        <f>(C83-C65)/18</f>
        <v>95.555555555555557</v>
      </c>
      <c r="E66" s="4">
        <f>E65+F$66</f>
        <v>43765.055555555555</v>
      </c>
      <c r="F66" s="1">
        <f>(E83-E65)/18</f>
        <v>102.05555555555556</v>
      </c>
      <c r="G66" s="4">
        <f>G65+H$66</f>
        <v>27889.5</v>
      </c>
      <c r="H66" s="1">
        <f>(G83-G65)/18</f>
        <v>6.5</v>
      </c>
    </row>
    <row r="67" spans="1:8" x14ac:dyDescent="0.3">
      <c r="B67" s="2">
        <f t="shared" si="0"/>
        <v>1997</v>
      </c>
      <c r="C67" s="4">
        <f t="shared" ref="C67:C82" si="10">C66+$D$66</f>
        <v>15971.111111111109</v>
      </c>
      <c r="E67" s="4">
        <f t="shared" ref="E67:E82" si="11">E66+F$66</f>
        <v>43867.111111111109</v>
      </c>
      <c r="F67" s="1"/>
      <c r="G67" s="4">
        <f t="shared" ref="G67:G82" si="12">G66+H$66</f>
        <v>27896</v>
      </c>
    </row>
    <row r="68" spans="1:8" x14ac:dyDescent="0.3">
      <c r="B68" s="2">
        <f t="shared" si="0"/>
        <v>1998</v>
      </c>
      <c r="C68" s="4">
        <f t="shared" si="10"/>
        <v>16066.666666666664</v>
      </c>
      <c r="E68" s="4">
        <f t="shared" si="11"/>
        <v>43969.166666666664</v>
      </c>
      <c r="F68" s="1"/>
      <c r="G68" s="4">
        <f t="shared" si="12"/>
        <v>27902.5</v>
      </c>
    </row>
    <row r="69" spans="1:8" x14ac:dyDescent="0.3">
      <c r="B69" s="2">
        <f t="shared" si="0"/>
        <v>1999</v>
      </c>
      <c r="C69" s="4">
        <f t="shared" si="10"/>
        <v>16162.222222222219</v>
      </c>
      <c r="E69" s="4">
        <f t="shared" si="11"/>
        <v>44071.222222222219</v>
      </c>
      <c r="F69" s="1"/>
      <c r="G69" s="4">
        <f t="shared" si="12"/>
        <v>27909</v>
      </c>
    </row>
    <row r="70" spans="1:8" x14ac:dyDescent="0.3">
      <c r="B70" s="2">
        <f t="shared" si="0"/>
        <v>2000</v>
      </c>
      <c r="C70" s="4">
        <f t="shared" si="10"/>
        <v>16257.777777777774</v>
      </c>
      <c r="E70" s="4">
        <f t="shared" si="11"/>
        <v>44173.277777777774</v>
      </c>
      <c r="F70" s="1"/>
      <c r="G70" s="4">
        <f t="shared" si="12"/>
        <v>27915.5</v>
      </c>
    </row>
    <row r="71" spans="1:8" x14ac:dyDescent="0.3">
      <c r="B71" s="2">
        <f t="shared" si="0"/>
        <v>2001</v>
      </c>
      <c r="C71" s="4">
        <f t="shared" si="10"/>
        <v>16353.333333333328</v>
      </c>
      <c r="E71" s="4">
        <f t="shared" si="11"/>
        <v>44275.333333333328</v>
      </c>
      <c r="F71" s="1"/>
      <c r="G71" s="4">
        <f t="shared" si="12"/>
        <v>27922</v>
      </c>
    </row>
    <row r="72" spans="1:8" x14ac:dyDescent="0.3">
      <c r="B72" s="2">
        <f t="shared" si="0"/>
        <v>2002</v>
      </c>
      <c r="C72" s="4">
        <f t="shared" si="10"/>
        <v>16448.888888888883</v>
      </c>
      <c r="E72" s="4">
        <f t="shared" si="11"/>
        <v>44377.388888888883</v>
      </c>
      <c r="F72" s="1"/>
      <c r="G72" s="4">
        <f t="shared" si="12"/>
        <v>27928.5</v>
      </c>
    </row>
    <row r="73" spans="1:8" x14ac:dyDescent="0.3">
      <c r="B73" s="2">
        <f t="shared" si="0"/>
        <v>2003</v>
      </c>
      <c r="C73" s="4">
        <f t="shared" si="10"/>
        <v>16544.444444444438</v>
      </c>
      <c r="E73" s="4">
        <f t="shared" si="11"/>
        <v>44479.444444444438</v>
      </c>
      <c r="F73" s="1"/>
      <c r="G73" s="4">
        <f t="shared" si="12"/>
        <v>27935</v>
      </c>
    </row>
    <row r="74" spans="1:8" x14ac:dyDescent="0.3">
      <c r="B74" s="2">
        <f t="shared" si="0"/>
        <v>2004</v>
      </c>
      <c r="C74" s="4">
        <f t="shared" si="10"/>
        <v>16639.999999999993</v>
      </c>
      <c r="E74" s="4">
        <f t="shared" si="11"/>
        <v>44581.499999999993</v>
      </c>
      <c r="F74" s="1"/>
      <c r="G74" s="4">
        <f t="shared" si="12"/>
        <v>27941.5</v>
      </c>
    </row>
    <row r="75" spans="1:8" x14ac:dyDescent="0.3">
      <c r="B75" s="2">
        <f t="shared" si="0"/>
        <v>2005</v>
      </c>
      <c r="C75" s="4">
        <f t="shared" si="10"/>
        <v>16735.555555555547</v>
      </c>
      <c r="E75" s="4">
        <f t="shared" si="11"/>
        <v>44683.555555555547</v>
      </c>
      <c r="F75" s="1"/>
      <c r="G75" s="4">
        <f t="shared" si="12"/>
        <v>27948</v>
      </c>
    </row>
    <row r="76" spans="1:8" x14ac:dyDescent="0.3">
      <c r="B76" s="2">
        <f t="shared" si="0"/>
        <v>2006</v>
      </c>
      <c r="C76" s="4">
        <f t="shared" si="10"/>
        <v>16831.111111111102</v>
      </c>
      <c r="E76" s="4">
        <f t="shared" si="11"/>
        <v>44785.611111111102</v>
      </c>
      <c r="F76" s="1"/>
      <c r="G76" s="4">
        <f t="shared" si="12"/>
        <v>27954.5</v>
      </c>
    </row>
    <row r="77" spans="1:8" x14ac:dyDescent="0.3">
      <c r="B77" s="2">
        <f t="shared" si="0"/>
        <v>2007</v>
      </c>
      <c r="C77" s="4">
        <f t="shared" si="10"/>
        <v>16926.666666666657</v>
      </c>
      <c r="E77" s="4">
        <f t="shared" si="11"/>
        <v>44887.666666666657</v>
      </c>
      <c r="F77" s="1"/>
      <c r="G77" s="4">
        <f t="shared" si="12"/>
        <v>27961</v>
      </c>
    </row>
    <row r="78" spans="1:8" x14ac:dyDescent="0.3">
      <c r="B78" s="2">
        <f t="shared" si="0"/>
        <v>2008</v>
      </c>
      <c r="C78" s="4">
        <f t="shared" si="10"/>
        <v>17022.222222222212</v>
      </c>
      <c r="E78" s="4">
        <f t="shared" si="11"/>
        <v>44989.722222222212</v>
      </c>
      <c r="F78" s="1"/>
      <c r="G78" s="4">
        <f t="shared" si="12"/>
        <v>27967.5</v>
      </c>
    </row>
    <row r="79" spans="1:8" x14ac:dyDescent="0.3">
      <c r="B79" s="2">
        <f t="shared" si="0"/>
        <v>2009</v>
      </c>
      <c r="C79" s="4">
        <f t="shared" si="10"/>
        <v>17117.777777777766</v>
      </c>
      <c r="E79" s="4">
        <f t="shared" si="11"/>
        <v>45091.777777777766</v>
      </c>
      <c r="F79" s="28"/>
      <c r="G79" s="4">
        <f t="shared" si="12"/>
        <v>27974</v>
      </c>
    </row>
    <row r="80" spans="1:8" x14ac:dyDescent="0.3">
      <c r="B80" s="2">
        <f t="shared" si="0"/>
        <v>2010</v>
      </c>
      <c r="C80" s="4">
        <f t="shared" si="10"/>
        <v>17213.333333333321</v>
      </c>
      <c r="E80" s="4">
        <f t="shared" si="11"/>
        <v>45193.833333333321</v>
      </c>
      <c r="F80" s="28"/>
      <c r="G80" s="4">
        <f t="shared" si="12"/>
        <v>27980.5</v>
      </c>
    </row>
    <row r="81" spans="1:11" x14ac:dyDescent="0.3">
      <c r="A81" s="42"/>
      <c r="B81" s="40">
        <f t="shared" si="0"/>
        <v>2011</v>
      </c>
      <c r="C81" s="41">
        <f t="shared" si="10"/>
        <v>17308.888888888876</v>
      </c>
      <c r="D81" s="42"/>
      <c r="E81" s="41">
        <f t="shared" si="11"/>
        <v>45295.888888888876</v>
      </c>
      <c r="F81" s="28"/>
      <c r="G81" s="41">
        <f t="shared" si="12"/>
        <v>27987</v>
      </c>
    </row>
    <row r="82" spans="1:11" x14ac:dyDescent="0.3">
      <c r="B82" s="2">
        <f t="shared" si="0"/>
        <v>2012</v>
      </c>
      <c r="C82" s="4">
        <f t="shared" si="10"/>
        <v>17404.444444444431</v>
      </c>
      <c r="E82" s="4">
        <f t="shared" si="11"/>
        <v>45397.944444444431</v>
      </c>
      <c r="F82" s="1"/>
      <c r="G82" s="4">
        <f t="shared" si="12"/>
        <v>27993.5</v>
      </c>
    </row>
    <row r="83" spans="1:11" ht="15" thickBot="1" x14ac:dyDescent="0.35">
      <c r="A83" s="43"/>
      <c r="B83" s="44">
        <f t="shared" si="0"/>
        <v>2013</v>
      </c>
      <c r="C83" s="45">
        <v>17500</v>
      </c>
      <c r="D83" s="43"/>
      <c r="E83" s="45">
        <v>45500</v>
      </c>
      <c r="F83" s="45"/>
      <c r="G83" s="45">
        <v>28000</v>
      </c>
      <c r="H83" s="3"/>
      <c r="I83" s="3" t="s">
        <v>27</v>
      </c>
      <c r="J83" s="32">
        <f>(E83/E79)^(1/4)-1</f>
        <v>2.2556418868484585E-3</v>
      </c>
      <c r="K83" s="32">
        <f>(G83/G79)^(1/4)-1</f>
        <v>2.3227767680600309E-4</v>
      </c>
    </row>
    <row r="84" spans="1:11" x14ac:dyDescent="0.3">
      <c r="B84" s="2">
        <f t="shared" si="0"/>
        <v>2014</v>
      </c>
      <c r="C84" s="4">
        <f>E84-G84</f>
        <v>17596.127930901039</v>
      </c>
      <c r="E84" s="4">
        <f>E83*(1+$J$83)</f>
        <v>45602.631705851607</v>
      </c>
      <c r="G84" s="4">
        <f>G83*(1+$K$83)</f>
        <v>28006.503774950568</v>
      </c>
      <c r="I84" s="33" t="s">
        <v>28</v>
      </c>
    </row>
    <row r="85" spans="1:11" x14ac:dyDescent="0.3">
      <c r="B85" s="2">
        <f t="shared" si="0"/>
        <v>2015</v>
      </c>
      <c r="C85" s="4">
        <f t="shared" ref="C85:C87" si="13">E85-G85</f>
        <v>17692.485851494974</v>
      </c>
      <c r="E85" s="4">
        <f>E84*(1+$J$83)</f>
        <v>45705.494912077847</v>
      </c>
      <c r="G85" s="4">
        <f>G84*(1+$K$83)</f>
        <v>28013.009060582874</v>
      </c>
      <c r="I85" s="33" t="s">
        <v>29</v>
      </c>
    </row>
    <row r="86" spans="1:11" x14ac:dyDescent="0.3">
      <c r="B86" s="2">
        <f t="shared" si="0"/>
        <v>2016</v>
      </c>
      <c r="C86" s="4">
        <f t="shared" si="13"/>
        <v>17789.074283612856</v>
      </c>
      <c r="E86" s="4">
        <f>E85*(1+$J$83)</f>
        <v>45808.590140860666</v>
      </c>
      <c r="G86" s="4">
        <f>G85*(1+$K$83)</f>
        <v>28019.51585724781</v>
      </c>
    </row>
    <row r="87" spans="1:11" x14ac:dyDescent="0.3">
      <c r="B87" s="2">
        <f t="shared" si="0"/>
        <v>2017</v>
      </c>
      <c r="C87" s="4">
        <f t="shared" si="13"/>
        <v>17885.893750263502</v>
      </c>
      <c r="E87" s="4">
        <f>E86*(1+$J$83)</f>
        <v>45911.917915559861</v>
      </c>
      <c r="G87" s="4">
        <f>G86*(1+$K$83)</f>
        <v>28026.02416529636</v>
      </c>
    </row>
    <row r="88" spans="1:11" x14ac:dyDescent="0.3">
      <c r="B88" s="2">
        <f t="shared" si="0"/>
        <v>2018</v>
      </c>
      <c r="C88" s="4">
        <f t="shared" ref="C88:C93" si="14">E88-G88</f>
        <v>17982.944775636166</v>
      </c>
      <c r="E88" s="4">
        <f t="shared" ref="E88:E92" si="15">E87*(1+$J$83)</f>
        <v>46015.478760715749</v>
      </c>
      <c r="G88" s="4">
        <f t="shared" ref="G88:G92" si="16">G87*(1+$K$83)</f>
        <v>28032.533985079583</v>
      </c>
    </row>
    <row r="89" spans="1:11" x14ac:dyDescent="0.3">
      <c r="B89" s="2">
        <f t="shared" si="0"/>
        <v>2019</v>
      </c>
      <c r="C89" s="4">
        <f t="shared" si="14"/>
        <v>18080.227885103181</v>
      </c>
      <c r="E89" s="4">
        <f t="shared" si="15"/>
        <v>46119.273202051801</v>
      </c>
      <c r="G89" s="4">
        <f t="shared" si="16"/>
        <v>28039.045316948621</v>
      </c>
    </row>
    <row r="90" spans="1:11" x14ac:dyDescent="0.3">
      <c r="B90" s="2">
        <f t="shared" si="0"/>
        <v>2020</v>
      </c>
      <c r="C90" s="4">
        <f t="shared" si="14"/>
        <v>18177.743605222659</v>
      </c>
      <c r="E90" s="4">
        <f t="shared" si="15"/>
        <v>46223.301766477358</v>
      </c>
      <c r="G90" s="4">
        <f t="shared" si="16"/>
        <v>28045.558161254699</v>
      </c>
    </row>
    <row r="91" spans="1:11" x14ac:dyDescent="0.3">
      <c r="B91" s="2">
        <f t="shared" si="0"/>
        <v>2021</v>
      </c>
      <c r="C91" s="4">
        <f t="shared" si="14"/>
        <v>18275.492463741139</v>
      </c>
      <c r="E91" s="4">
        <f t="shared" si="15"/>
        <v>46327.564982090262</v>
      </c>
      <c r="G91" s="4">
        <f t="shared" si="16"/>
        <v>28052.072518349123</v>
      </c>
    </row>
    <row r="92" spans="1:11" x14ac:dyDescent="0.3">
      <c r="B92" s="2">
        <f t="shared" si="0"/>
        <v>2022</v>
      </c>
      <c r="C92" s="4">
        <f t="shared" si="14"/>
        <v>18373.474989596278</v>
      </c>
      <c r="E92" s="4">
        <f t="shared" si="15"/>
        <v>46432.063378179555</v>
      </c>
      <c r="G92" s="4">
        <f t="shared" si="16"/>
        <v>28058.588388583277</v>
      </c>
    </row>
    <row r="93" spans="1:11" x14ac:dyDescent="0.3">
      <c r="B93" s="2">
        <f t="shared" si="0"/>
        <v>2023</v>
      </c>
      <c r="C93" s="4">
        <f t="shared" si="14"/>
        <v>18471.691712919543</v>
      </c>
      <c r="E93" s="4">
        <f>E92*(1+$J$83)</f>
        <v>46536.797485228177</v>
      </c>
      <c r="G93" s="4">
        <f>G92*(1+$K$83)</f>
        <v>28065.105772308634</v>
      </c>
    </row>
    <row r="95" spans="1:11" x14ac:dyDescent="0.3">
      <c r="B95" s="29" t="s">
        <v>30</v>
      </c>
      <c r="C95" s="39">
        <f>AVERAGE(C84:C93)</f>
        <v>18032.515724849134</v>
      </c>
    </row>
    <row r="96" spans="1:11" x14ac:dyDescent="0.3">
      <c r="B96" s="29" t="s">
        <v>31</v>
      </c>
      <c r="C96" s="4">
        <f>SUM(C84:C93)</f>
        <v>180325.15724849133</v>
      </c>
    </row>
    <row r="97" spans="3:3" x14ac:dyDescent="0.3">
      <c r="C97" s="4"/>
    </row>
    <row r="98" spans="3:3" x14ac:dyDescent="0.3">
      <c r="C98" s="34"/>
    </row>
  </sheetData>
  <mergeCells count="1">
    <mergeCell ref="E33:G33"/>
  </mergeCells>
  <conditionalFormatting sqref="C13">
    <cfRule type="cellIs" dxfId="0" priority="1" operator="lessThan">
      <formula>0</formula>
    </cfRule>
  </conditionalFormatting>
  <hyperlinks>
    <hyperlink ref="J21" r:id="rId1" xr:uid="{D64CFD7A-14EC-4821-BE21-37AF8C1D7BAC}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ROD</vt:lpstr>
      <vt:lpstr>ROD!Print_Area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Downs</dc:creator>
  <cp:lastModifiedBy>Edward Downs</cp:lastModifiedBy>
  <cp:lastPrinted>2017-10-20T16:12:27Z</cp:lastPrinted>
  <dcterms:created xsi:type="dcterms:W3CDTF">2017-10-18T18:40:09Z</dcterms:created>
  <dcterms:modified xsi:type="dcterms:W3CDTF">2023-08-04T14:16:29Z</dcterms:modified>
</cp:coreProperties>
</file>